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08" windowWidth="15192" windowHeight="7932" activeTab="0"/>
  </bookViews>
  <sheets>
    <sheet name="Tractor" sheetId="1" r:id="rId1"/>
    <sheet name="Metodología" sheetId="2" r:id="rId2"/>
  </sheets>
  <definedNames>
    <definedName name="_xlnm.Print_Area" localSheetId="1">'Metodología'!$A$1:$A$27</definedName>
    <definedName name="Grada_de_discos">#REF!</definedName>
  </definedNames>
  <calcPr fullCalcOnLoad="1"/>
</workbook>
</file>

<file path=xl/sharedStrings.xml><?xml version="1.0" encoding="utf-8"?>
<sst xmlns="http://schemas.openxmlformats.org/spreadsheetml/2006/main" count="82" uniqueCount="62">
  <si>
    <t>kW</t>
  </si>
  <si>
    <t>CV</t>
  </si>
  <si>
    <t>%</t>
  </si>
  <si>
    <t>€/kW</t>
  </si>
  <si>
    <t>€</t>
  </si>
  <si>
    <t>horas</t>
  </si>
  <si>
    <t>años</t>
  </si>
  <si>
    <t>Seguros</t>
  </si>
  <si>
    <t>Resguardo</t>
  </si>
  <si>
    <t>Consumo de combustible</t>
  </si>
  <si>
    <t>L/h</t>
  </si>
  <si>
    <t>€/L</t>
  </si>
  <si>
    <t>L/h-kW</t>
  </si>
  <si>
    <t>PA</t>
  </si>
  <si>
    <t>Potencia</t>
  </si>
  <si>
    <t>Amortizac.</t>
  </si>
  <si>
    <t>tasa interés</t>
  </si>
  <si>
    <t>gasóleo</t>
  </si>
  <si>
    <t>baja</t>
  </si>
  <si>
    <t>media</t>
  </si>
  <si>
    <t>alta</t>
  </si>
  <si>
    <t>Factor carga</t>
  </si>
  <si>
    <t>carga</t>
  </si>
  <si>
    <t>Mantenim- reparaciones</t>
  </si>
  <si>
    <t>factor</t>
  </si>
  <si>
    <t>Consumo (carga media)</t>
  </si>
  <si>
    <t>Costes horarios (€/h)</t>
  </si>
  <si>
    <t>[€/h]</t>
  </si>
  <si>
    <t>Horas año</t>
  </si>
  <si>
    <t>A1</t>
  </si>
  <si>
    <t>A2</t>
  </si>
  <si>
    <t>I</t>
  </si>
  <si>
    <t>S+R</t>
  </si>
  <si>
    <t>Comb.</t>
  </si>
  <si>
    <t>Mant-repar</t>
  </si>
  <si>
    <t>Total</t>
  </si>
  <si>
    <t>s/comb.</t>
  </si>
  <si>
    <t>Costes anuales (€/año)</t>
  </si>
  <si>
    <t>€/año</t>
  </si>
  <si>
    <t>s/comb</t>
  </si>
  <si>
    <t>[L/año]</t>
  </si>
  <si>
    <r>
      <t>-</t>
    </r>
    <r>
      <rPr>
        <sz val="9"/>
        <rFont val="Times New Roman"/>
        <family val="1"/>
      </rPr>
      <t xml:space="preserve">          </t>
    </r>
    <r>
      <rPr>
        <sz val="9"/>
        <rFont val="Arial"/>
        <family val="2"/>
      </rPr>
      <t>Amortización por desgaste: 12.000 horas</t>
    </r>
  </si>
  <si>
    <r>
      <t>-</t>
    </r>
    <r>
      <rPr>
        <sz val="9"/>
        <rFont val="Times New Roman"/>
        <family val="1"/>
      </rPr>
      <t xml:space="preserve">          </t>
    </r>
    <r>
      <rPr>
        <sz val="9"/>
        <rFont val="Arial"/>
        <family val="2"/>
      </rPr>
      <t>Amortización por obsolescencia: 20 años</t>
    </r>
  </si>
  <si>
    <r>
      <t>-</t>
    </r>
    <r>
      <rPr>
        <sz val="9"/>
        <rFont val="Times New Roman"/>
        <family val="1"/>
      </rPr>
      <t xml:space="preserve">          </t>
    </r>
    <r>
      <rPr>
        <sz val="9"/>
        <rFont val="Arial"/>
        <family val="2"/>
      </rPr>
      <t>Seguros: 0,2 % del precio de adquisición</t>
    </r>
  </si>
  <si>
    <r>
      <t>-</t>
    </r>
    <r>
      <rPr>
        <sz val="9"/>
        <rFont val="Times New Roman"/>
        <family val="1"/>
      </rPr>
      <t xml:space="preserve">          </t>
    </r>
    <r>
      <rPr>
        <sz val="9"/>
        <rFont val="Arial"/>
        <family val="2"/>
      </rPr>
      <t>Resguardo: 0,1 % del precio de adquisición</t>
    </r>
  </si>
  <si>
    <t>En los archivos de las fichas de las operaciones agrícolas que precisan de un tractor, se ha incluido una hoja que contiene los cálculos del coste de los tractores. Con esta se pueden calcular los costes modificando las hipóteis de referencia</t>
  </si>
  <si>
    <t>Las hipótesis de refeencia utilizadas han sido las siguiente:</t>
  </si>
  <si>
    <r>
      <t>-</t>
    </r>
    <r>
      <rPr>
        <sz val="9"/>
        <rFont val="Times New Roman"/>
        <family val="1"/>
      </rPr>
      <t xml:space="preserve">          </t>
    </r>
    <r>
      <rPr>
        <sz val="9"/>
        <rFont val="Arial"/>
        <family val="2"/>
      </rPr>
      <t>Precio de adquisición: Estimado en 400 €/kW, a partir cel cual se calcula el precio de adquisición (PA) este valor puede modificarse</t>
    </r>
  </si>
  <si>
    <r>
      <t>-</t>
    </r>
    <r>
      <rPr>
        <sz val="9"/>
        <rFont val="Times New Roman"/>
        <family val="1"/>
      </rPr>
      <t xml:space="preserve">          </t>
    </r>
    <r>
      <rPr>
        <sz val="9"/>
        <rFont val="Arial"/>
        <family val="2"/>
      </rPr>
      <t>Potencia: Modificar el valor en kW utilizando el cursor. Automáticamente de calcula el valor en CV</t>
    </r>
  </si>
  <si>
    <r>
      <t>-</t>
    </r>
    <r>
      <rPr>
        <sz val="9"/>
        <rFont val="Times New Roman"/>
        <family val="1"/>
      </rPr>
      <t xml:space="preserve">          </t>
    </r>
    <r>
      <rPr>
        <sz val="9"/>
        <rFont val="Arial"/>
        <family val="2"/>
      </rPr>
      <t>Precio del gasóleo: 1,00 €/L</t>
    </r>
  </si>
  <si>
    <r>
      <t>-</t>
    </r>
    <r>
      <rPr>
        <sz val="9"/>
        <rFont val="Times New Roman"/>
        <family val="1"/>
      </rPr>
      <t xml:space="preserve">          </t>
    </r>
    <r>
      <rPr>
        <sz val="9"/>
        <rFont val="Arial"/>
        <family val="2"/>
      </rPr>
      <t>Mantenimiento y reparaciones: Estimado en 0,20 €/L</t>
    </r>
  </si>
  <si>
    <r>
      <t>-</t>
    </r>
    <r>
      <rPr>
        <sz val="9"/>
        <rFont val="Times New Roman"/>
        <family val="1"/>
      </rPr>
      <t xml:space="preserve">          </t>
    </r>
    <r>
      <rPr>
        <sz val="9"/>
        <rFont val="Arial"/>
        <family val="2"/>
      </rPr>
      <t>El consumo específico puede modificarse utilizando el cursr. Para carga media este valos es de 0,150 L/kw-h</t>
    </r>
  </si>
  <si>
    <t>Con estos datos, se calculan los costes horarios (en €/h) para distintas hipótesis de horas de trabajo al año (desde 100 a 2.000 h) desglosados en los distintos componentes del coste.</t>
  </si>
  <si>
    <t>En las tabla de costes horarios, se calculan los costes anuales (€/año) para distintas hipótesis de horas de trabajo al año (de 100 a 2.000 h)</t>
  </si>
  <si>
    <t>€/h</t>
  </si>
  <si>
    <t>Coste de la mano de obra</t>
  </si>
  <si>
    <t>Coste fijo por hora</t>
  </si>
  <si>
    <t>Coste fijo por año</t>
  </si>
  <si>
    <t>T+MO</t>
  </si>
  <si>
    <t>Los gráficos permiten obtener una representación de la variación del coste en función de las hipóteis utilizadas (en negro, sin combustible; en azul, sin incluir mano de obra; en rojo, incluyendo la mano de obra)</t>
  </si>
  <si>
    <t>Se pueden incluir los costes de la mano de obra utilizando los cursores deslizantes correspondientes. Se admite que la mano de obra se de en euros/h, o bien en euros/año, marcado la opción deseada</t>
  </si>
  <si>
    <r>
      <t>-</t>
    </r>
    <r>
      <rPr>
        <sz val="9"/>
        <rFont val="Times New Roman"/>
        <family val="1"/>
      </rPr>
      <t xml:space="preserve">          </t>
    </r>
    <r>
      <rPr>
        <sz val="9"/>
        <rFont val="Arial"/>
        <family val="2"/>
      </rPr>
      <t>Tasa de interés:5 %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</si>
</sst>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C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0000"/>
    <numFmt numFmtId="172" formatCode="0.00000000"/>
    <numFmt numFmtId="173" formatCode="0.000000"/>
    <numFmt numFmtId="174" formatCode="0.00000"/>
    <numFmt numFmtId="175" formatCode="0.0000"/>
    <numFmt numFmtId="176" formatCode="#,##0.0"/>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s>
  <fonts count="53">
    <font>
      <sz val="10"/>
      <name val="Arial"/>
      <family val="0"/>
    </font>
    <font>
      <u val="single"/>
      <sz val="10"/>
      <color indexed="12"/>
      <name val="Arial"/>
      <family val="0"/>
    </font>
    <font>
      <u val="single"/>
      <sz val="10"/>
      <color indexed="36"/>
      <name val="Arial"/>
      <family val="0"/>
    </font>
    <font>
      <sz val="8"/>
      <name val="Arial"/>
      <family val="0"/>
    </font>
    <font>
      <sz val="9"/>
      <name val="Arial"/>
      <family val="0"/>
    </font>
    <font>
      <sz val="9"/>
      <name val="Times New Roman"/>
      <family val="1"/>
    </font>
    <font>
      <sz val="11"/>
      <name val="Arial"/>
      <family val="2"/>
    </font>
    <font>
      <b/>
      <sz val="11"/>
      <name val="Arial"/>
      <family val="2"/>
    </font>
    <font>
      <sz val="11"/>
      <color indexed="9"/>
      <name val="Arial"/>
      <family val="2"/>
    </font>
    <font>
      <sz val="11"/>
      <color indexed="12"/>
      <name val="Arial"/>
      <family val="2"/>
    </font>
    <font>
      <sz val="11"/>
      <color indexed="10"/>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sz val="10.5"/>
      <color indexed="8"/>
      <name val="Arial"/>
      <family val="0"/>
    </font>
    <font>
      <b/>
      <sz val="8.25"/>
      <color indexed="8"/>
      <name val="Arial"/>
      <family val="0"/>
    </font>
    <font>
      <b/>
      <sz val="10.25"/>
      <color indexed="8"/>
      <name val="Arial"/>
      <family val="0"/>
    </font>
    <font>
      <b/>
      <sz val="12"/>
      <color indexed="8"/>
      <name val="Arial"/>
      <family val="0"/>
    </font>
    <font>
      <sz val="9.65"/>
      <color indexed="8"/>
      <name val="Arial"/>
      <family val="0"/>
    </font>
    <font>
      <sz val="10.75"/>
      <color indexed="8"/>
      <name val="Arial"/>
      <family val="0"/>
    </font>
    <font>
      <b/>
      <sz val="10.75"/>
      <color indexed="8"/>
      <name val="Arial"/>
      <family val="0"/>
    </font>
    <font>
      <sz val="9.85"/>
      <color indexed="8"/>
      <name val="Arial"/>
      <family val="0"/>
    </font>
    <font>
      <sz val="10"/>
      <color theme="1"/>
      <name val="Calibri"/>
      <family val="2"/>
    </font>
    <font>
      <sz val="10"/>
      <color theme="0"/>
      <name val="Calibri"/>
      <family val="2"/>
    </font>
    <font>
      <sz val="10"/>
      <color rgb="FF006100"/>
      <name val="Calibri"/>
      <family val="2"/>
    </font>
    <font>
      <b/>
      <sz val="10"/>
      <color rgb="FFFA7D00"/>
      <name val="Calibri"/>
      <family val="2"/>
    </font>
    <font>
      <b/>
      <sz val="10"/>
      <color theme="0"/>
      <name val="Calibri"/>
      <family val="2"/>
    </font>
    <font>
      <sz val="10"/>
      <color rgb="FFFA7D00"/>
      <name val="Calibri"/>
      <family val="2"/>
    </font>
    <font>
      <b/>
      <sz val="11"/>
      <color theme="3"/>
      <name val="Calibri"/>
      <family val="2"/>
    </font>
    <font>
      <sz val="10"/>
      <color rgb="FF3F3F76"/>
      <name val="Calibri"/>
      <family val="2"/>
    </font>
    <font>
      <sz val="10"/>
      <color rgb="FF9C000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03">
    <xf numFmtId="0" fontId="0" fillId="0" borderId="0" xfId="0" applyAlignment="1">
      <alignment/>
    </xf>
    <xf numFmtId="0" fontId="0" fillId="33" borderId="0" xfId="0" applyFill="1" applyAlignment="1">
      <alignment/>
    </xf>
    <xf numFmtId="0" fontId="0" fillId="0" borderId="0" xfId="0" applyAlignment="1">
      <alignment horizontal="justify" wrapText="1"/>
    </xf>
    <xf numFmtId="49" fontId="4" fillId="34" borderId="0" xfId="0" applyNumberFormat="1" applyFont="1" applyFill="1" applyAlignment="1">
      <alignment horizontal="justify" wrapText="1"/>
    </xf>
    <xf numFmtId="49" fontId="4" fillId="34" borderId="0" xfId="0" applyNumberFormat="1" applyFont="1" applyFill="1" applyAlignment="1">
      <alignment horizontal="justify" wrapText="1"/>
    </xf>
    <xf numFmtId="49" fontId="5" fillId="34" borderId="0" xfId="0" applyNumberFormat="1" applyFont="1" applyFill="1" applyAlignment="1">
      <alignment horizontal="justify" wrapText="1"/>
    </xf>
    <xf numFmtId="0" fontId="6" fillId="34" borderId="10" xfId="0" applyFont="1" applyFill="1" applyBorder="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0" borderId="0" xfId="0" applyFont="1" applyAlignment="1">
      <alignment/>
    </xf>
    <xf numFmtId="0" fontId="6" fillId="34" borderId="13" xfId="0" applyFont="1" applyFill="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34" borderId="0" xfId="0" applyFont="1" applyFill="1" applyBorder="1" applyAlignment="1">
      <alignment/>
    </xf>
    <xf numFmtId="0" fontId="6" fillId="34" borderId="0" xfId="0" applyFont="1" applyFill="1" applyAlignment="1">
      <alignment/>
    </xf>
    <xf numFmtId="0" fontId="6" fillId="34" borderId="14" xfId="0" applyFont="1" applyFill="1" applyBorder="1" applyAlignment="1">
      <alignment/>
    </xf>
    <xf numFmtId="0" fontId="7" fillId="0" borderId="13" xfId="0" applyFont="1" applyBorder="1" applyAlignment="1">
      <alignment horizontal="right"/>
    </xf>
    <xf numFmtId="0" fontId="6" fillId="35" borderId="15" xfId="0" applyFont="1" applyFill="1" applyBorder="1" applyAlignment="1">
      <alignment horizontal="center"/>
    </xf>
    <xf numFmtId="0" fontId="7" fillId="0" borderId="0" xfId="0" applyFont="1" applyBorder="1" applyAlignment="1">
      <alignment/>
    </xf>
    <xf numFmtId="0" fontId="7" fillId="0" borderId="0" xfId="0" applyFont="1" applyBorder="1" applyAlignment="1">
      <alignment horizontal="right"/>
    </xf>
    <xf numFmtId="0" fontId="6" fillId="0" borderId="15"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0" xfId="0" applyFont="1" applyBorder="1" applyAlignment="1">
      <alignment/>
    </xf>
    <xf numFmtId="1" fontId="6" fillId="0" borderId="15" xfId="0" applyNumberFormat="1" applyFont="1" applyBorder="1" applyAlignment="1">
      <alignment horizontal="center"/>
    </xf>
    <xf numFmtId="0" fontId="6" fillId="0" borderId="14" xfId="0" applyFont="1" applyBorder="1" applyAlignment="1">
      <alignment/>
    </xf>
    <xf numFmtId="0" fontId="6" fillId="0" borderId="13"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0" fontId="8" fillId="0" borderId="0" xfId="0" applyFont="1" applyFill="1" applyBorder="1" applyAlignment="1">
      <alignment horizontal="center"/>
    </xf>
    <xf numFmtId="0" fontId="6" fillId="0" borderId="13" xfId="0" applyFont="1" applyBorder="1" applyAlignment="1">
      <alignment/>
    </xf>
    <xf numFmtId="0" fontId="8" fillId="0" borderId="13" xfId="0" applyFont="1" applyFill="1" applyBorder="1" applyAlignment="1">
      <alignment/>
    </xf>
    <xf numFmtId="0" fontId="6" fillId="0" borderId="0" xfId="0" applyFont="1" applyFill="1" applyBorder="1" applyAlignment="1">
      <alignment horizontal="right"/>
    </xf>
    <xf numFmtId="0" fontId="6" fillId="0" borderId="13" xfId="0" applyFont="1" applyBorder="1" applyAlignment="1" applyProtection="1">
      <alignment/>
      <protection/>
    </xf>
    <xf numFmtId="0" fontId="7" fillId="0" borderId="0" xfId="0" applyFont="1" applyBorder="1" applyAlignment="1" applyProtection="1">
      <alignment horizontal="center"/>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6" fillId="0" borderId="14" xfId="0" applyFont="1" applyFill="1" applyBorder="1" applyAlignment="1" applyProtection="1">
      <alignment/>
      <protection/>
    </xf>
    <xf numFmtId="0" fontId="7" fillId="0" borderId="13" xfId="0" applyFont="1" applyBorder="1" applyAlignment="1" applyProtection="1">
      <alignment horizontal="right"/>
      <protection/>
    </xf>
    <xf numFmtId="164" fontId="6" fillId="0" borderId="15" xfId="0" applyNumberFormat="1" applyFont="1" applyBorder="1" applyAlignment="1" applyProtection="1">
      <alignment horizontal="center"/>
      <protection/>
    </xf>
    <xf numFmtId="164" fontId="6" fillId="35" borderId="15" xfId="0" applyNumberFormat="1" applyFont="1" applyFill="1" applyBorder="1" applyAlignment="1" applyProtection="1">
      <alignment horizontal="center"/>
      <protection/>
    </xf>
    <xf numFmtId="165" fontId="6" fillId="35" borderId="15" xfId="0" applyNumberFormat="1" applyFont="1" applyFill="1" applyBorder="1" applyAlignment="1">
      <alignment horizontal="center"/>
    </xf>
    <xf numFmtId="0" fontId="7" fillId="0" borderId="0" xfId="0" applyFont="1" applyBorder="1" applyAlignment="1" applyProtection="1">
      <alignment horizontal="right"/>
      <protection/>
    </xf>
    <xf numFmtId="2" fontId="6" fillId="35" borderId="15" xfId="0" applyNumberFormat="1" applyFont="1" applyFill="1" applyBorder="1" applyAlignment="1" applyProtection="1">
      <alignment horizontal="center"/>
      <protection/>
    </xf>
    <xf numFmtId="0" fontId="7" fillId="0" borderId="14" xfId="0" applyFont="1" applyBorder="1" applyAlignment="1" applyProtection="1">
      <alignment/>
      <protection/>
    </xf>
    <xf numFmtId="0" fontId="6" fillId="0" borderId="16" xfId="0" applyFont="1" applyFill="1" applyBorder="1" applyAlignment="1">
      <alignment/>
    </xf>
    <xf numFmtId="0" fontId="6" fillId="0" borderId="17" xfId="0" applyFont="1" applyFill="1" applyBorder="1" applyAlignment="1">
      <alignment/>
    </xf>
    <xf numFmtId="0" fontId="8" fillId="0" borderId="17" xfId="0" applyFont="1" applyFill="1" applyBorder="1" applyAlignment="1">
      <alignment horizontal="center"/>
    </xf>
    <xf numFmtId="0" fontId="6" fillId="0" borderId="18" xfId="0" applyFont="1" applyFill="1" applyBorder="1" applyAlignment="1">
      <alignment/>
    </xf>
    <xf numFmtId="165" fontId="6" fillId="0" borderId="15" xfId="0" applyNumberFormat="1" applyFont="1" applyBorder="1" applyAlignment="1" applyProtection="1">
      <alignment horizontal="center"/>
      <protection/>
    </xf>
    <xf numFmtId="165" fontId="6" fillId="35" borderId="15" xfId="0" applyNumberFormat="1" applyFont="1" applyFill="1" applyBorder="1" applyAlignment="1" applyProtection="1">
      <alignment horizontal="center"/>
      <protection/>
    </xf>
    <xf numFmtId="0" fontId="7" fillId="0" borderId="0" xfId="0" applyFont="1" applyFill="1" applyBorder="1" applyAlignment="1" applyProtection="1">
      <alignment horizontal="right"/>
      <protection/>
    </xf>
    <xf numFmtId="0" fontId="8" fillId="34" borderId="0" xfId="0" applyFont="1" applyFill="1" applyBorder="1" applyAlignment="1">
      <alignment horizontal="center"/>
    </xf>
    <xf numFmtId="0" fontId="6" fillId="0" borderId="16" xfId="0" applyFont="1" applyBorder="1" applyAlignment="1" applyProtection="1">
      <alignment/>
      <protection/>
    </xf>
    <xf numFmtId="0" fontId="6" fillId="0" borderId="17" xfId="0" applyFont="1" applyBorder="1" applyAlignment="1" applyProtection="1">
      <alignment/>
      <protection/>
    </xf>
    <xf numFmtId="0" fontId="6" fillId="0" borderId="17" xfId="0" applyFont="1" applyBorder="1" applyAlignment="1">
      <alignment/>
    </xf>
    <xf numFmtId="0" fontId="6" fillId="0" borderId="18" xfId="0" applyFont="1" applyBorder="1" applyAlignment="1">
      <alignment/>
    </xf>
    <xf numFmtId="0" fontId="6" fillId="34" borderId="0" xfId="0" applyFont="1" applyFill="1" applyBorder="1" applyAlignment="1" applyProtection="1">
      <alignment/>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8" fillId="0" borderId="12" xfId="0" applyFont="1" applyBorder="1" applyAlignment="1">
      <alignment horizontal="center"/>
    </xf>
    <xf numFmtId="0" fontId="6" fillId="0" borderId="14" xfId="0" applyFont="1" applyBorder="1" applyAlignment="1" applyProtection="1">
      <alignment/>
      <protection/>
    </xf>
    <xf numFmtId="0" fontId="7" fillId="0" borderId="13" xfId="0" applyFont="1" applyBorder="1" applyAlignment="1" applyProtection="1">
      <alignment horizontal="center"/>
      <protection/>
    </xf>
    <xf numFmtId="0" fontId="7" fillId="0" borderId="14" xfId="0" applyFont="1" applyBorder="1" applyAlignment="1" applyProtection="1">
      <alignment horizontal="center"/>
      <protection/>
    </xf>
    <xf numFmtId="2" fontId="6" fillId="0" borderId="15" xfId="0" applyNumberFormat="1" applyFont="1" applyBorder="1" applyAlignment="1" applyProtection="1">
      <alignment horizontal="center"/>
      <protection/>
    </xf>
    <xf numFmtId="2" fontId="9" fillId="0" borderId="15" xfId="0" applyNumberFormat="1" applyFont="1" applyBorder="1" applyAlignment="1" applyProtection="1">
      <alignment horizontal="center"/>
      <protection/>
    </xf>
    <xf numFmtId="2" fontId="10" fillId="0" borderId="15" xfId="0" applyNumberFormat="1" applyFont="1" applyBorder="1" applyAlignment="1" applyProtection="1">
      <alignment horizontal="center"/>
      <protection/>
    </xf>
    <xf numFmtId="164" fontId="6" fillId="0" borderId="14" xfId="0" applyNumberFormat="1" applyFont="1" applyBorder="1" applyAlignment="1" applyProtection="1">
      <alignment horizontal="center"/>
      <protection/>
    </xf>
    <xf numFmtId="2" fontId="6" fillId="36" borderId="15" xfId="0" applyNumberFormat="1" applyFont="1" applyFill="1" applyBorder="1" applyAlignment="1" applyProtection="1">
      <alignment horizontal="center"/>
      <protection/>
    </xf>
    <xf numFmtId="0" fontId="6" fillId="36" borderId="0" xfId="0" applyFont="1" applyFill="1" applyBorder="1" applyAlignment="1" applyProtection="1">
      <alignment/>
      <protection/>
    </xf>
    <xf numFmtId="2" fontId="9" fillId="36" borderId="15" xfId="0" applyNumberFormat="1" applyFont="1" applyFill="1" applyBorder="1" applyAlignment="1" applyProtection="1">
      <alignment horizontal="center"/>
      <protection/>
    </xf>
    <xf numFmtId="2" fontId="10" fillId="36" borderId="15" xfId="0" applyNumberFormat="1" applyFont="1" applyFill="1" applyBorder="1" applyAlignment="1" applyProtection="1">
      <alignment horizontal="center"/>
      <protection/>
    </xf>
    <xf numFmtId="0" fontId="6" fillId="0" borderId="18" xfId="0" applyFont="1" applyBorder="1" applyAlignment="1" applyProtection="1">
      <alignment/>
      <protection/>
    </xf>
    <xf numFmtId="1" fontId="6" fillId="0" borderId="15" xfId="0" applyNumberFormat="1" applyFont="1" applyBorder="1" applyAlignment="1" applyProtection="1">
      <alignment horizontal="center"/>
      <protection/>
    </xf>
    <xf numFmtId="1" fontId="9" fillId="0" borderId="19" xfId="0" applyNumberFormat="1" applyFont="1" applyBorder="1" applyAlignment="1" applyProtection="1">
      <alignment horizontal="center"/>
      <protection/>
    </xf>
    <xf numFmtId="1" fontId="6" fillId="0" borderId="20" xfId="0" applyNumberFormat="1" applyFont="1" applyBorder="1" applyAlignment="1" applyProtection="1">
      <alignment horizontal="center"/>
      <protection/>
    </xf>
    <xf numFmtId="1" fontId="10" fillId="0" borderId="20" xfId="0" applyNumberFormat="1" applyFont="1" applyBorder="1" applyAlignment="1" applyProtection="1">
      <alignment horizontal="center"/>
      <protection/>
    </xf>
    <xf numFmtId="1" fontId="6" fillId="0" borderId="21" xfId="0" applyNumberFormat="1" applyFont="1" applyBorder="1" applyAlignment="1" applyProtection="1">
      <alignment horizontal="center"/>
      <protection/>
    </xf>
    <xf numFmtId="1" fontId="9" fillId="0" borderId="22" xfId="0" applyNumberFormat="1" applyFont="1" applyBorder="1" applyAlignment="1" applyProtection="1">
      <alignment horizontal="center"/>
      <protection/>
    </xf>
    <xf numFmtId="1" fontId="10" fillId="0" borderId="15" xfId="0" applyNumberFormat="1" applyFont="1" applyBorder="1" applyAlignment="1" applyProtection="1">
      <alignment horizontal="center"/>
      <protection/>
    </xf>
    <xf numFmtId="1" fontId="6" fillId="0" borderId="23" xfId="0" applyNumberFormat="1" applyFont="1" applyBorder="1" applyAlignment="1" applyProtection="1">
      <alignment horizontal="center"/>
      <protection/>
    </xf>
    <xf numFmtId="1" fontId="6" fillId="36" borderId="15" xfId="0" applyNumberFormat="1" applyFont="1" applyFill="1" applyBorder="1" applyAlignment="1" applyProtection="1">
      <alignment horizontal="center"/>
      <protection/>
    </xf>
    <xf numFmtId="1" fontId="9" fillId="36" borderId="22" xfId="0" applyNumberFormat="1" applyFont="1" applyFill="1" applyBorder="1" applyAlignment="1" applyProtection="1">
      <alignment horizontal="center"/>
      <protection/>
    </xf>
    <xf numFmtId="1" fontId="10" fillId="36" borderId="15" xfId="0" applyNumberFormat="1" applyFont="1" applyFill="1" applyBorder="1" applyAlignment="1" applyProtection="1">
      <alignment horizontal="center"/>
      <protection/>
    </xf>
    <xf numFmtId="1" fontId="6" fillId="36" borderId="23" xfId="0" applyNumberFormat="1" applyFont="1" applyFill="1" applyBorder="1" applyAlignment="1" applyProtection="1">
      <alignment horizontal="center"/>
      <protection/>
    </xf>
    <xf numFmtId="0" fontId="6" fillId="0" borderId="13" xfId="0" applyFont="1" applyFill="1" applyBorder="1" applyAlignment="1" applyProtection="1">
      <alignment/>
      <protection/>
    </xf>
    <xf numFmtId="1" fontId="6" fillId="0" borderId="15"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1" fontId="9" fillId="0" borderId="22" xfId="0" applyNumberFormat="1" applyFont="1" applyFill="1" applyBorder="1" applyAlignment="1" applyProtection="1">
      <alignment horizontal="center"/>
      <protection/>
    </xf>
    <xf numFmtId="1" fontId="6" fillId="0" borderId="23" xfId="0" applyNumberFormat="1" applyFont="1" applyFill="1" applyBorder="1" applyAlignment="1" applyProtection="1">
      <alignment horizontal="center"/>
      <protection/>
    </xf>
    <xf numFmtId="1" fontId="9" fillId="0" borderId="24" xfId="0" applyNumberFormat="1" applyFont="1" applyBorder="1" applyAlignment="1" applyProtection="1">
      <alignment horizontal="center"/>
      <protection/>
    </xf>
    <xf numFmtId="1" fontId="6" fillId="0" borderId="25" xfId="0" applyNumberFormat="1" applyFont="1" applyBorder="1" applyAlignment="1" applyProtection="1">
      <alignment horizontal="center"/>
      <protection/>
    </xf>
    <xf numFmtId="1" fontId="10" fillId="0" borderId="25" xfId="0" applyNumberFormat="1" applyFont="1" applyBorder="1" applyAlignment="1" applyProtection="1">
      <alignment horizontal="center"/>
      <protection/>
    </xf>
    <xf numFmtId="1" fontId="6" fillId="0" borderId="26" xfId="0" applyNumberFormat="1" applyFont="1" applyBorder="1" applyAlignment="1" applyProtection="1">
      <alignment horizontal="center"/>
      <protection/>
    </xf>
    <xf numFmtId="0" fontId="6" fillId="0" borderId="16" xfId="0" applyFont="1" applyBorder="1" applyAlignment="1">
      <alignment/>
    </xf>
    <xf numFmtId="0" fontId="6" fillId="34" borderId="16" xfId="0" applyFont="1" applyFill="1" applyBorder="1" applyAlignment="1">
      <alignment/>
    </xf>
    <xf numFmtId="0" fontId="6" fillId="34" borderId="17" xfId="0" applyFont="1" applyFill="1" applyBorder="1" applyAlignment="1">
      <alignment/>
    </xf>
    <xf numFmtId="0" fontId="6" fillId="34" borderId="18"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anual</a:t>
            </a:r>
          </a:p>
        </c:rich>
      </c:tx>
      <c:layout>
        <c:manualLayout>
          <c:xMode val="factor"/>
          <c:yMode val="factor"/>
          <c:x val="0.033"/>
          <c:y val="-0.00175"/>
        </c:manualLayout>
      </c:layout>
      <c:spPr>
        <a:noFill/>
        <a:ln>
          <a:noFill/>
        </a:ln>
      </c:spPr>
    </c:title>
    <c:plotArea>
      <c:layout>
        <c:manualLayout>
          <c:xMode val="edge"/>
          <c:yMode val="edge"/>
          <c:x val="0.07"/>
          <c:y val="0.14575"/>
          <c:w val="0.887"/>
          <c:h val="0.77475"/>
        </c:manualLayout>
      </c:layout>
      <c:scatterChart>
        <c:scatterStyle val="smoothMarker"/>
        <c:varyColors val="0"/>
        <c:ser>
          <c:idx val="0"/>
          <c:order val="0"/>
          <c:tx>
            <c:strRef>
              <c:f>Tractor!$J$41</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Tractor!$J$42:$J$61</c:f>
              <c:numCache/>
            </c:numRef>
          </c:yVal>
          <c:smooth val="1"/>
        </c:ser>
        <c:ser>
          <c:idx val="1"/>
          <c:order val="1"/>
          <c:tx>
            <c:strRef>
              <c:f>Tractor!$K$41</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Tractor!$K$42:$K$61</c:f>
              <c:numCache/>
            </c:numRef>
          </c:yVal>
          <c:smooth val="1"/>
        </c:ser>
        <c:ser>
          <c:idx val="2"/>
          <c:order val="2"/>
          <c:tx>
            <c:strRef>
              <c:f>Tractor!$L$41</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Tractor!$L$42:$L$61</c:f>
              <c:numCache/>
            </c:numRef>
          </c:yVal>
          <c:smooth val="1"/>
        </c:ser>
        <c:axId val="23616954"/>
        <c:axId val="11225995"/>
      </c:scatterChart>
      <c:valAx>
        <c:axId val="23616954"/>
        <c:scaling>
          <c:orientation val="minMax"/>
          <c:max val="2000"/>
        </c:scaling>
        <c:axPos val="b"/>
        <c:title>
          <c:tx>
            <c:rich>
              <a:bodyPr vert="horz" rot="0" anchor="ctr"/>
              <a:lstStyle/>
              <a:p>
                <a:pPr algn="ctr">
                  <a:defRPr/>
                </a:pPr>
                <a:r>
                  <a:rPr lang="en-US" cap="none" sz="1025" b="1" i="0" u="none" baseline="0">
                    <a:solidFill>
                      <a:srgbClr val="000000"/>
                    </a:solidFill>
                    <a:latin typeface="Arial"/>
                    <a:ea typeface="Arial"/>
                    <a:cs typeface="Arial"/>
                  </a:rPr>
                  <a:t>Utilización anual (h)</a:t>
                </a:r>
              </a:p>
            </c:rich>
          </c:tx>
          <c:layout>
            <c:manualLayout>
              <c:xMode val="factor"/>
              <c:yMode val="factor"/>
              <c:x val="0.0005"/>
              <c:y val="0.0027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11225995"/>
        <c:crosses val="autoZero"/>
        <c:crossBetween val="midCat"/>
        <c:dispUnits/>
        <c:majorUnit val="500"/>
        <c:minorUnit val="100"/>
      </c:valAx>
      <c:valAx>
        <c:axId val="11225995"/>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Coste anual (€/año)</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23616954"/>
        <c:crosses val="autoZero"/>
        <c:crossBetween val="midCat"/>
        <c:dispUnits/>
      </c:valAx>
      <c:spPr>
        <a:noFill/>
        <a:ln w="12700">
          <a:solidFill>
            <a:srgbClr val="808080"/>
          </a:solidFill>
        </a:ln>
      </c:spPr>
    </c:plotArea>
    <c:legend>
      <c:legendPos val="r"/>
      <c:layout>
        <c:manualLayout>
          <c:xMode val="edge"/>
          <c:yMode val="edge"/>
          <c:x val="0.2795"/>
          <c:y val="0.18175"/>
          <c:w val="0.472"/>
          <c:h val="0.051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horario</a:t>
            </a:r>
          </a:p>
        </c:rich>
      </c:tx>
      <c:layout>
        <c:manualLayout>
          <c:xMode val="factor"/>
          <c:yMode val="factor"/>
          <c:x val="0.01175"/>
          <c:y val="0"/>
        </c:manualLayout>
      </c:layout>
      <c:spPr>
        <a:noFill/>
        <a:ln>
          <a:noFill/>
        </a:ln>
      </c:spPr>
    </c:title>
    <c:plotArea>
      <c:layout>
        <c:manualLayout>
          <c:xMode val="edge"/>
          <c:yMode val="edge"/>
          <c:x val="0.0685"/>
          <c:y val="0.0865"/>
          <c:w val="0.91125"/>
          <c:h val="0.825"/>
        </c:manualLayout>
      </c:layout>
      <c:scatterChart>
        <c:scatterStyle val="smoothMarker"/>
        <c:varyColors val="0"/>
        <c:ser>
          <c:idx val="0"/>
          <c:order val="0"/>
          <c:tx>
            <c:strRef>
              <c:f>Tractor!$J$16</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Tractor!$J$17:$J$36</c:f>
              <c:numCache/>
            </c:numRef>
          </c:yVal>
          <c:smooth val="1"/>
        </c:ser>
        <c:ser>
          <c:idx val="1"/>
          <c:order val="1"/>
          <c:tx>
            <c:strRef>
              <c:f>Tractor!$K$16</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Tractor!$K$17:$K$36</c:f>
              <c:numCache/>
            </c:numRef>
          </c:yVal>
          <c:smooth val="1"/>
        </c:ser>
        <c:ser>
          <c:idx val="2"/>
          <c:order val="2"/>
          <c:tx>
            <c:strRef>
              <c:f>Tractor!$L$16</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Tractor!$L$17:$L$36</c:f>
              <c:numCache/>
            </c:numRef>
          </c:yVal>
          <c:smooth val="1"/>
        </c:ser>
        <c:axId val="33925092"/>
        <c:axId val="36890373"/>
      </c:scatterChart>
      <c:valAx>
        <c:axId val="33925092"/>
        <c:scaling>
          <c:orientation val="minMax"/>
          <c:max val="2000"/>
        </c:scaling>
        <c:axPos val="b"/>
        <c:title>
          <c:tx>
            <c:rich>
              <a:bodyPr vert="horz" rot="0" anchor="ctr"/>
              <a:lstStyle/>
              <a:p>
                <a:pPr algn="ctr">
                  <a:defRPr/>
                </a:pPr>
                <a:r>
                  <a:rPr lang="en-US" cap="none" sz="1075" b="1" i="0" u="none" baseline="0">
                    <a:solidFill>
                      <a:srgbClr val="000000"/>
                    </a:solidFill>
                    <a:latin typeface="Arial"/>
                    <a:ea typeface="Arial"/>
                    <a:cs typeface="Arial"/>
                  </a:rPr>
                  <a:t>Utilización anual (h)</a:t>
                </a:r>
              </a:p>
            </c:rich>
          </c:tx>
          <c:layout>
            <c:manualLayout>
              <c:xMode val="factor"/>
              <c:yMode val="factor"/>
              <c:x val="0.000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890373"/>
        <c:crosses val="autoZero"/>
        <c:crossBetween val="midCat"/>
        <c:dispUnits/>
      </c:valAx>
      <c:valAx>
        <c:axId val="3689037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Coste horario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3925092"/>
        <c:crosses val="autoZero"/>
        <c:crossBetween val="midCat"/>
        <c:dispUnits/>
      </c:valAx>
      <c:spPr>
        <a:noFill/>
        <a:ln w="12700">
          <a:solidFill>
            <a:srgbClr val="808080"/>
          </a:solidFill>
        </a:ln>
      </c:spPr>
    </c:plotArea>
    <c:legend>
      <c:legendPos val="r"/>
      <c:layout>
        <c:manualLayout>
          <c:xMode val="edge"/>
          <c:yMode val="edge"/>
          <c:x val="0.28225"/>
          <c:y val="0.24325"/>
          <c:w val="0.4655"/>
          <c:h val="0.0577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3.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37</xdr:row>
      <xdr:rowOff>142875</xdr:rowOff>
    </xdr:from>
    <xdr:to>
      <xdr:col>20</xdr:col>
      <xdr:colOff>228600</xdr:colOff>
      <xdr:row>62</xdr:row>
      <xdr:rowOff>0</xdr:rowOff>
    </xdr:to>
    <xdr:graphicFrame>
      <xdr:nvGraphicFramePr>
        <xdr:cNvPr id="1" name="Chart 1"/>
        <xdr:cNvGraphicFramePr/>
      </xdr:nvGraphicFramePr>
      <xdr:xfrm>
        <a:off x="9448800" y="6638925"/>
        <a:ext cx="4600575" cy="4162425"/>
      </xdr:xfrm>
      <a:graphic>
        <a:graphicData uri="http://schemas.openxmlformats.org/drawingml/2006/chart">
          <c:chart xmlns:c="http://schemas.openxmlformats.org/drawingml/2006/chart" r:id="rId1"/>
        </a:graphicData>
      </a:graphic>
    </xdr:graphicFrame>
    <xdr:clientData/>
  </xdr:twoCellAnchor>
  <xdr:twoCellAnchor>
    <xdr:from>
      <xdr:col>14</xdr:col>
      <xdr:colOff>152400</xdr:colOff>
      <xdr:row>15</xdr:row>
      <xdr:rowOff>28575</xdr:rowOff>
    </xdr:from>
    <xdr:to>
      <xdr:col>20</xdr:col>
      <xdr:colOff>180975</xdr:colOff>
      <xdr:row>36</xdr:row>
      <xdr:rowOff>142875</xdr:rowOff>
    </xdr:to>
    <xdr:graphicFrame>
      <xdr:nvGraphicFramePr>
        <xdr:cNvPr id="2" name="Chart 2"/>
        <xdr:cNvGraphicFramePr/>
      </xdr:nvGraphicFramePr>
      <xdr:xfrm>
        <a:off x="9496425" y="2752725"/>
        <a:ext cx="4505325" cy="3714750"/>
      </xdr:xfrm>
      <a:graphic>
        <a:graphicData uri="http://schemas.openxmlformats.org/drawingml/2006/chart">
          <c:chart xmlns:c="http://schemas.openxmlformats.org/drawingml/2006/chart" r:id="rId2"/>
        </a:graphicData>
      </a:graphic>
    </xdr:graphicFrame>
    <xdr:clientData/>
  </xdr:twoCellAnchor>
  <xdr:twoCellAnchor editAs="oneCell">
    <xdr:from>
      <xdr:col>13</xdr:col>
      <xdr:colOff>266700</xdr:colOff>
      <xdr:row>9</xdr:row>
      <xdr:rowOff>152400</xdr:rowOff>
    </xdr:from>
    <xdr:to>
      <xdr:col>19</xdr:col>
      <xdr:colOff>762000</xdr:colOff>
      <xdr:row>14</xdr:row>
      <xdr:rowOff>85725</xdr:rowOff>
    </xdr:to>
    <xdr:pic>
      <xdr:nvPicPr>
        <xdr:cNvPr id="3" name="3 Imagen" descr="cabecera.jpg"/>
        <xdr:cNvPicPr preferRelativeResize="1">
          <a:picLocks noChangeAspect="1"/>
        </xdr:cNvPicPr>
      </xdr:nvPicPr>
      <xdr:blipFill>
        <a:blip r:embed="rId3"/>
        <a:srcRect r="11132"/>
        <a:stretch>
          <a:fillRect/>
        </a:stretch>
      </xdr:blipFill>
      <xdr:spPr>
        <a:xfrm>
          <a:off x="9315450" y="1771650"/>
          <a:ext cx="4495800" cy="847725"/>
        </a:xfrm>
        <a:prstGeom prst="rect">
          <a:avLst/>
        </a:prstGeom>
        <a:noFill/>
        <a:ln w="9525" cmpd="sng">
          <a:noFill/>
        </a:ln>
      </xdr:spPr>
    </xdr:pic>
    <xdr:clientData/>
  </xdr:twoCellAnchor>
  <xdr:twoCellAnchor editAs="oneCell">
    <xdr:from>
      <xdr:col>10</xdr:col>
      <xdr:colOff>9525</xdr:colOff>
      <xdr:row>4</xdr:row>
      <xdr:rowOff>38100</xdr:rowOff>
    </xdr:from>
    <xdr:to>
      <xdr:col>10</xdr:col>
      <xdr:colOff>752475</xdr:colOff>
      <xdr:row>6</xdr:row>
      <xdr:rowOff>28575</xdr:rowOff>
    </xdr:to>
    <xdr:pic>
      <xdr:nvPicPr>
        <xdr:cNvPr id="4" name="ScrollBar1"/>
        <xdr:cNvPicPr preferRelativeResize="1">
          <a:picLocks noChangeAspect="1"/>
        </xdr:cNvPicPr>
      </xdr:nvPicPr>
      <xdr:blipFill>
        <a:blip r:embed="rId4"/>
        <a:stretch>
          <a:fillRect/>
        </a:stretch>
      </xdr:blipFill>
      <xdr:spPr>
        <a:xfrm>
          <a:off x="7000875" y="723900"/>
          <a:ext cx="742950" cy="371475"/>
        </a:xfrm>
        <a:prstGeom prst="rect">
          <a:avLst/>
        </a:prstGeom>
        <a:noFill/>
        <a:ln w="9525" cmpd="sng">
          <a:noFill/>
        </a:ln>
      </xdr:spPr>
    </xdr:pic>
    <xdr:clientData/>
  </xdr:twoCellAnchor>
  <xdr:twoCellAnchor editAs="oneCell">
    <xdr:from>
      <xdr:col>6</xdr:col>
      <xdr:colOff>0</xdr:colOff>
      <xdr:row>9</xdr:row>
      <xdr:rowOff>38100</xdr:rowOff>
    </xdr:from>
    <xdr:to>
      <xdr:col>7</xdr:col>
      <xdr:colOff>0</xdr:colOff>
      <xdr:row>10</xdr:row>
      <xdr:rowOff>161925</xdr:rowOff>
    </xdr:to>
    <xdr:pic>
      <xdr:nvPicPr>
        <xdr:cNvPr id="5" name="ScrollBar2"/>
        <xdr:cNvPicPr preferRelativeResize="1">
          <a:picLocks noChangeAspect="1"/>
        </xdr:cNvPicPr>
      </xdr:nvPicPr>
      <xdr:blipFill>
        <a:blip r:embed="rId5"/>
        <a:stretch>
          <a:fillRect/>
        </a:stretch>
      </xdr:blipFill>
      <xdr:spPr>
        <a:xfrm>
          <a:off x="4248150" y="1657350"/>
          <a:ext cx="771525" cy="314325"/>
        </a:xfrm>
        <a:prstGeom prst="rect">
          <a:avLst/>
        </a:prstGeom>
        <a:noFill/>
        <a:ln w="9525" cmpd="sng">
          <a:noFill/>
        </a:ln>
      </xdr:spPr>
    </xdr:pic>
    <xdr:clientData/>
  </xdr:twoCellAnchor>
  <xdr:twoCellAnchor editAs="oneCell">
    <xdr:from>
      <xdr:col>17</xdr:col>
      <xdr:colOff>514350</xdr:colOff>
      <xdr:row>5</xdr:row>
      <xdr:rowOff>9525</xdr:rowOff>
    </xdr:from>
    <xdr:to>
      <xdr:col>19</xdr:col>
      <xdr:colOff>333375</xdr:colOff>
      <xdr:row>5</xdr:row>
      <xdr:rowOff>180975</xdr:rowOff>
    </xdr:to>
    <xdr:pic>
      <xdr:nvPicPr>
        <xdr:cNvPr id="6" name="ScrollBar3"/>
        <xdr:cNvPicPr preferRelativeResize="1">
          <a:picLocks noChangeAspect="1"/>
        </xdr:cNvPicPr>
      </xdr:nvPicPr>
      <xdr:blipFill>
        <a:blip r:embed="rId6"/>
        <a:stretch>
          <a:fillRect/>
        </a:stretch>
      </xdr:blipFill>
      <xdr:spPr>
        <a:xfrm>
          <a:off x="12020550" y="885825"/>
          <a:ext cx="1362075" cy="171450"/>
        </a:xfrm>
        <a:prstGeom prst="rect">
          <a:avLst/>
        </a:prstGeom>
        <a:noFill/>
        <a:ln w="9525" cmpd="sng">
          <a:noFill/>
        </a:ln>
      </xdr:spPr>
    </xdr:pic>
    <xdr:clientData/>
  </xdr:twoCellAnchor>
  <xdr:twoCellAnchor editAs="oneCell">
    <xdr:from>
      <xdr:col>17</xdr:col>
      <xdr:colOff>514350</xdr:colOff>
      <xdr:row>7</xdr:row>
      <xdr:rowOff>0</xdr:rowOff>
    </xdr:from>
    <xdr:to>
      <xdr:col>19</xdr:col>
      <xdr:colOff>333375</xdr:colOff>
      <xdr:row>7</xdr:row>
      <xdr:rowOff>171450</xdr:rowOff>
    </xdr:to>
    <xdr:pic>
      <xdr:nvPicPr>
        <xdr:cNvPr id="7" name="ScrollBar4"/>
        <xdr:cNvPicPr preferRelativeResize="1">
          <a:picLocks noChangeAspect="1"/>
        </xdr:cNvPicPr>
      </xdr:nvPicPr>
      <xdr:blipFill>
        <a:blip r:embed="rId7"/>
        <a:stretch>
          <a:fillRect/>
        </a:stretch>
      </xdr:blipFill>
      <xdr:spPr>
        <a:xfrm>
          <a:off x="12020550" y="1257300"/>
          <a:ext cx="1362075" cy="171450"/>
        </a:xfrm>
        <a:prstGeom prst="rect">
          <a:avLst/>
        </a:prstGeom>
        <a:noFill/>
        <a:ln w="9525" cmpd="sng">
          <a:noFill/>
        </a:ln>
      </xdr:spPr>
    </xdr:pic>
    <xdr:clientData/>
  </xdr:twoCellAnchor>
  <xdr:twoCellAnchor editAs="oneCell">
    <xdr:from>
      <xdr:col>14</xdr:col>
      <xdr:colOff>228600</xdr:colOff>
      <xdr:row>5</xdr:row>
      <xdr:rowOff>38100</xdr:rowOff>
    </xdr:from>
    <xdr:to>
      <xdr:col>14</xdr:col>
      <xdr:colOff>419100</xdr:colOff>
      <xdr:row>6</xdr:row>
      <xdr:rowOff>19050</xdr:rowOff>
    </xdr:to>
    <xdr:pic>
      <xdr:nvPicPr>
        <xdr:cNvPr id="8" name="OptionButton1"/>
        <xdr:cNvPicPr preferRelativeResize="1">
          <a:picLocks noChangeAspect="1"/>
        </xdr:cNvPicPr>
      </xdr:nvPicPr>
      <xdr:blipFill>
        <a:blip r:embed="rId8"/>
        <a:stretch>
          <a:fillRect/>
        </a:stretch>
      </xdr:blipFill>
      <xdr:spPr>
        <a:xfrm>
          <a:off x="9572625" y="914400"/>
          <a:ext cx="190500" cy="171450"/>
        </a:xfrm>
        <a:prstGeom prst="rect">
          <a:avLst/>
        </a:prstGeom>
        <a:noFill/>
        <a:ln w="9525" cmpd="sng">
          <a:noFill/>
        </a:ln>
      </xdr:spPr>
    </xdr:pic>
    <xdr:clientData/>
  </xdr:twoCellAnchor>
  <xdr:twoCellAnchor editAs="oneCell">
    <xdr:from>
      <xdr:col>14</xdr:col>
      <xdr:colOff>228600</xdr:colOff>
      <xdr:row>7</xdr:row>
      <xdr:rowOff>9525</xdr:rowOff>
    </xdr:from>
    <xdr:to>
      <xdr:col>14</xdr:col>
      <xdr:colOff>419100</xdr:colOff>
      <xdr:row>7</xdr:row>
      <xdr:rowOff>180975</xdr:rowOff>
    </xdr:to>
    <xdr:pic>
      <xdr:nvPicPr>
        <xdr:cNvPr id="9" name="OptionButton2"/>
        <xdr:cNvPicPr preferRelativeResize="1">
          <a:picLocks noChangeAspect="1"/>
        </xdr:cNvPicPr>
      </xdr:nvPicPr>
      <xdr:blipFill>
        <a:blip r:embed="rId9"/>
        <a:stretch>
          <a:fillRect/>
        </a:stretch>
      </xdr:blipFill>
      <xdr:spPr>
        <a:xfrm>
          <a:off x="9572625" y="1266825"/>
          <a:ext cx="1905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5314950</xdr:colOff>
      <xdr:row>5</xdr:row>
      <xdr:rowOff>142875</xdr:rowOff>
    </xdr:to>
    <xdr:pic>
      <xdr:nvPicPr>
        <xdr:cNvPr id="1" name="2 Imagen" descr="cabecera.jpg"/>
        <xdr:cNvPicPr preferRelativeResize="1">
          <a:picLocks noChangeAspect="1"/>
        </xdr:cNvPicPr>
      </xdr:nvPicPr>
      <xdr:blipFill>
        <a:blip r:embed="rId1"/>
        <a:stretch>
          <a:fillRect/>
        </a:stretch>
      </xdr:blipFill>
      <xdr:spPr>
        <a:xfrm>
          <a:off x="0" y="0"/>
          <a:ext cx="53149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pageSetUpPr fitToPage="1"/>
  </sheetPr>
  <dimension ref="A1:U63"/>
  <sheetViews>
    <sheetView tabSelected="1" zoomScale="75" zoomScaleNormal="75" zoomScalePageLayoutView="0" workbookViewId="0" topLeftCell="A4">
      <selection activeCell="M6" sqref="M6"/>
    </sheetView>
  </sheetViews>
  <sheetFormatPr defaultColWidth="11.421875" defaultRowHeight="12.75"/>
  <cols>
    <col min="1" max="1" width="4.421875" style="9" customWidth="1"/>
    <col min="2" max="2" width="13.00390625" style="9" customWidth="1"/>
    <col min="3" max="8" width="11.57421875" style="9" customWidth="1"/>
    <col min="9" max="9" width="6.421875" style="9" customWidth="1"/>
    <col min="10" max="11" width="11.57421875" style="9" customWidth="1"/>
    <col min="12" max="12" width="10.8515625" style="9" customWidth="1"/>
    <col min="13" max="13" width="8.421875" style="9" customWidth="1"/>
    <col min="14" max="14" width="4.421875" style="9" customWidth="1"/>
    <col min="15" max="16" width="11.57421875" style="9" customWidth="1"/>
    <col min="17" max="17" width="9.28125" style="9" customWidth="1"/>
    <col min="18" max="20" width="11.57421875" style="9" customWidth="1"/>
    <col min="21" max="21" width="5.140625" style="9" customWidth="1"/>
    <col min="22" max="16384" width="11.57421875" style="9" customWidth="1"/>
  </cols>
  <sheetData>
    <row r="1" spans="1:21" ht="13.5">
      <c r="A1" s="6"/>
      <c r="B1" s="7"/>
      <c r="C1" s="7"/>
      <c r="D1" s="7"/>
      <c r="E1" s="7"/>
      <c r="F1" s="7"/>
      <c r="G1" s="7"/>
      <c r="H1" s="7"/>
      <c r="I1" s="7"/>
      <c r="J1" s="7"/>
      <c r="K1" s="7"/>
      <c r="L1" s="7"/>
      <c r="M1" s="7"/>
      <c r="N1" s="7"/>
      <c r="O1" s="7"/>
      <c r="P1" s="7"/>
      <c r="Q1" s="7"/>
      <c r="R1" s="7"/>
      <c r="S1" s="7"/>
      <c r="T1" s="7"/>
      <c r="U1" s="8"/>
    </row>
    <row r="2" spans="1:21" ht="13.5">
      <c r="A2" s="10"/>
      <c r="B2" s="11"/>
      <c r="C2" s="12"/>
      <c r="D2" s="12"/>
      <c r="E2" s="12"/>
      <c r="F2" s="12"/>
      <c r="G2" s="12"/>
      <c r="H2" s="12"/>
      <c r="I2" s="12"/>
      <c r="J2" s="12"/>
      <c r="K2" s="12"/>
      <c r="L2" s="13"/>
      <c r="M2" s="14"/>
      <c r="N2" s="15"/>
      <c r="O2" s="15"/>
      <c r="P2" s="15"/>
      <c r="Q2" s="15"/>
      <c r="R2" s="15"/>
      <c r="S2" s="15"/>
      <c r="T2" s="15"/>
      <c r="U2" s="16"/>
    </row>
    <row r="3" spans="1:21" ht="13.5">
      <c r="A3" s="10"/>
      <c r="B3" s="17" t="s">
        <v>13</v>
      </c>
      <c r="C3" s="18">
        <f>+F3*F6</f>
        <v>49280</v>
      </c>
      <c r="D3" s="19" t="s">
        <v>4</v>
      </c>
      <c r="E3" s="20" t="s">
        <v>14</v>
      </c>
      <c r="F3" s="18">
        <f>+K4</f>
        <v>88</v>
      </c>
      <c r="G3" s="19" t="s">
        <v>0</v>
      </c>
      <c r="H3" s="20" t="s">
        <v>15</v>
      </c>
      <c r="I3" s="21">
        <v>12000</v>
      </c>
      <c r="J3" s="19" t="s">
        <v>5</v>
      </c>
      <c r="K3" s="22" t="s">
        <v>14</v>
      </c>
      <c r="L3" s="23"/>
      <c r="M3" s="14"/>
      <c r="N3" s="24"/>
      <c r="O3" s="25"/>
      <c r="P3" s="25"/>
      <c r="Q3" s="25"/>
      <c r="R3" s="25"/>
      <c r="S3" s="25"/>
      <c r="T3" s="26"/>
      <c r="U3" s="16"/>
    </row>
    <row r="4" spans="1:21" ht="13.5">
      <c r="A4" s="10"/>
      <c r="B4" s="17" t="s">
        <v>16</v>
      </c>
      <c r="C4" s="18">
        <v>5</v>
      </c>
      <c r="D4" s="19" t="s">
        <v>2</v>
      </c>
      <c r="E4" s="27"/>
      <c r="F4" s="28">
        <f>+F3*1.36</f>
        <v>119.68</v>
      </c>
      <c r="G4" s="19" t="s">
        <v>1</v>
      </c>
      <c r="H4" s="27"/>
      <c r="I4" s="21">
        <v>20</v>
      </c>
      <c r="J4" s="19" t="s">
        <v>6</v>
      </c>
      <c r="K4" s="18">
        <v>88</v>
      </c>
      <c r="L4" s="29" t="s">
        <v>0</v>
      </c>
      <c r="M4" s="14"/>
      <c r="N4" s="30"/>
      <c r="O4" s="31" t="s">
        <v>55</v>
      </c>
      <c r="P4" s="32"/>
      <c r="Q4" s="32"/>
      <c r="R4" s="32"/>
      <c r="S4" s="32"/>
      <c r="T4" s="33"/>
      <c r="U4" s="16"/>
    </row>
    <row r="5" spans="1:21" ht="15">
      <c r="A5" s="10"/>
      <c r="B5" s="17" t="s">
        <v>17</v>
      </c>
      <c r="C5" s="18">
        <v>1</v>
      </c>
      <c r="D5" s="19" t="s">
        <v>11</v>
      </c>
      <c r="E5" s="27"/>
      <c r="F5" s="27"/>
      <c r="G5" s="27"/>
      <c r="H5" s="27"/>
      <c r="I5" s="27"/>
      <c r="J5" s="27"/>
      <c r="K5" s="27"/>
      <c r="L5" s="33"/>
      <c r="M5" s="14"/>
      <c r="N5" s="30"/>
      <c r="O5" s="32"/>
      <c r="P5" s="32"/>
      <c r="Q5" s="32"/>
      <c r="R5" s="32"/>
      <c r="S5" s="34">
        <v>10</v>
      </c>
      <c r="T5" s="33"/>
      <c r="U5" s="16"/>
    </row>
    <row r="6" spans="1:21" ht="15">
      <c r="A6" s="10"/>
      <c r="B6" s="35"/>
      <c r="C6" s="27"/>
      <c r="D6" s="27"/>
      <c r="E6" s="27"/>
      <c r="F6" s="18">
        <v>560</v>
      </c>
      <c r="G6" s="27" t="s">
        <v>3</v>
      </c>
      <c r="H6" s="20" t="s">
        <v>7</v>
      </c>
      <c r="I6" s="18">
        <v>0.2</v>
      </c>
      <c r="J6" s="19" t="s">
        <v>2</v>
      </c>
      <c r="K6" s="27"/>
      <c r="L6" s="33"/>
      <c r="M6" s="14"/>
      <c r="N6" s="36" t="b">
        <v>1</v>
      </c>
      <c r="O6" s="32"/>
      <c r="P6" s="37" t="s">
        <v>56</v>
      </c>
      <c r="Q6" s="18">
        <f>+S5</f>
        <v>10</v>
      </c>
      <c r="R6" s="32" t="s">
        <v>54</v>
      </c>
      <c r="S6" s="32"/>
      <c r="T6" s="33"/>
      <c r="U6" s="16"/>
    </row>
    <row r="7" spans="1:21" ht="15">
      <c r="A7" s="10"/>
      <c r="B7" s="35"/>
      <c r="C7" s="19" t="s">
        <v>9</v>
      </c>
      <c r="D7" s="27"/>
      <c r="E7" s="27"/>
      <c r="F7" s="27"/>
      <c r="G7" s="27"/>
      <c r="H7" s="20" t="s">
        <v>8</v>
      </c>
      <c r="I7" s="18">
        <v>0.1</v>
      </c>
      <c r="J7" s="19" t="s">
        <v>2</v>
      </c>
      <c r="K7" s="27"/>
      <c r="L7" s="33"/>
      <c r="M7" s="14"/>
      <c r="N7" s="36"/>
      <c r="O7" s="32"/>
      <c r="P7" s="32"/>
      <c r="Q7" s="32"/>
      <c r="R7" s="32"/>
      <c r="S7" s="32"/>
      <c r="T7" s="33"/>
      <c r="U7" s="16"/>
    </row>
    <row r="8" spans="1:21" ht="15">
      <c r="A8" s="10"/>
      <c r="B8" s="38"/>
      <c r="C8" s="39" t="s">
        <v>18</v>
      </c>
      <c r="D8" s="39" t="s">
        <v>19</v>
      </c>
      <c r="E8" s="39" t="s">
        <v>20</v>
      </c>
      <c r="F8" s="40"/>
      <c r="G8" s="39" t="s">
        <v>21</v>
      </c>
      <c r="H8" s="40"/>
      <c r="I8" s="40"/>
      <c r="J8" s="41"/>
      <c r="K8" s="40"/>
      <c r="L8" s="42"/>
      <c r="M8" s="14"/>
      <c r="N8" s="36" t="b">
        <v>0</v>
      </c>
      <c r="O8" s="32"/>
      <c r="P8" s="37" t="s">
        <v>57</v>
      </c>
      <c r="Q8" s="18" t="str">
        <f>IF(N8=TRUE,S9," ")</f>
        <v> </v>
      </c>
      <c r="R8" s="32" t="s">
        <v>38</v>
      </c>
      <c r="S8" s="32"/>
      <c r="T8" s="33"/>
      <c r="U8" s="16"/>
    </row>
    <row r="9" spans="1:21" ht="13.5">
      <c r="A9" s="10"/>
      <c r="B9" s="43" t="s">
        <v>22</v>
      </c>
      <c r="C9" s="44">
        <v>25</v>
      </c>
      <c r="D9" s="45">
        <v>50</v>
      </c>
      <c r="E9" s="44">
        <v>75</v>
      </c>
      <c r="F9" s="41" t="s">
        <v>2</v>
      </c>
      <c r="G9" s="46">
        <f>+M11/1000</f>
        <v>0.15</v>
      </c>
      <c r="H9" s="27"/>
      <c r="I9" s="40"/>
      <c r="J9" s="47" t="s">
        <v>23</v>
      </c>
      <c r="K9" s="48">
        <v>0.2</v>
      </c>
      <c r="L9" s="49" t="s">
        <v>11</v>
      </c>
      <c r="M9" s="14"/>
      <c r="N9" s="50"/>
      <c r="O9" s="51"/>
      <c r="P9" s="51"/>
      <c r="Q9" s="51"/>
      <c r="R9" s="51"/>
      <c r="S9" s="52">
        <v>12000</v>
      </c>
      <c r="T9" s="53"/>
      <c r="U9" s="16"/>
    </row>
    <row r="10" spans="1:21" ht="15">
      <c r="A10" s="10"/>
      <c r="B10" s="43" t="s">
        <v>24</v>
      </c>
      <c r="C10" s="54">
        <v>0.1</v>
      </c>
      <c r="D10" s="55">
        <v>0.15</v>
      </c>
      <c r="E10" s="54">
        <v>0.207</v>
      </c>
      <c r="F10" s="41" t="s">
        <v>12</v>
      </c>
      <c r="G10" s="27"/>
      <c r="H10" s="27"/>
      <c r="I10" s="40"/>
      <c r="J10" s="56" t="s">
        <v>25</v>
      </c>
      <c r="K10" s="44">
        <f>+G17/$C$5</f>
        <v>13.2</v>
      </c>
      <c r="L10" s="49" t="s">
        <v>10</v>
      </c>
      <c r="M10" s="14"/>
      <c r="N10" s="14"/>
      <c r="O10" s="14"/>
      <c r="P10" s="14"/>
      <c r="Q10" s="14"/>
      <c r="R10" s="14"/>
      <c r="S10" s="14"/>
      <c r="T10" s="14"/>
      <c r="U10" s="16"/>
    </row>
    <row r="11" spans="1:21" ht="14.25">
      <c r="A11" s="10"/>
      <c r="B11" s="38"/>
      <c r="C11" s="40"/>
      <c r="D11" s="40"/>
      <c r="E11" s="40"/>
      <c r="F11" s="40"/>
      <c r="G11" s="40"/>
      <c r="H11" s="40"/>
      <c r="I11" s="40"/>
      <c r="J11" s="27"/>
      <c r="K11" s="27"/>
      <c r="L11" s="29"/>
      <c r="M11" s="57">
        <v>150</v>
      </c>
      <c r="N11" s="14"/>
      <c r="O11" s="14"/>
      <c r="P11" s="14"/>
      <c r="Q11" s="14"/>
      <c r="R11" s="14"/>
      <c r="S11" s="14"/>
      <c r="T11" s="14"/>
      <c r="U11" s="16"/>
    </row>
    <row r="12" spans="1:21" ht="14.25">
      <c r="A12" s="10"/>
      <c r="B12" s="58"/>
      <c r="C12" s="59"/>
      <c r="D12" s="59"/>
      <c r="E12" s="59"/>
      <c r="F12" s="59"/>
      <c r="G12" s="59"/>
      <c r="H12" s="59"/>
      <c r="I12" s="59"/>
      <c r="J12" s="60"/>
      <c r="K12" s="60"/>
      <c r="L12" s="61"/>
      <c r="M12" s="57"/>
      <c r="N12" s="14"/>
      <c r="O12" s="14"/>
      <c r="P12" s="14"/>
      <c r="Q12" s="14"/>
      <c r="R12" s="14"/>
      <c r="S12" s="14"/>
      <c r="T12" s="14"/>
      <c r="U12" s="16"/>
    </row>
    <row r="13" spans="1:21" ht="14.25">
      <c r="A13" s="10"/>
      <c r="B13" s="62"/>
      <c r="C13" s="62"/>
      <c r="D13" s="62"/>
      <c r="E13" s="62"/>
      <c r="F13" s="62"/>
      <c r="G13" s="62"/>
      <c r="H13" s="62"/>
      <c r="I13" s="62"/>
      <c r="J13" s="14"/>
      <c r="K13" s="14"/>
      <c r="L13" s="14"/>
      <c r="M13" s="57"/>
      <c r="N13" s="14"/>
      <c r="O13" s="14"/>
      <c r="P13" s="14"/>
      <c r="Q13" s="14"/>
      <c r="R13" s="14"/>
      <c r="S13" s="14"/>
      <c r="T13" s="14"/>
      <c r="U13" s="16"/>
    </row>
    <row r="14" spans="1:21" ht="14.25">
      <c r="A14" s="10"/>
      <c r="B14" s="63"/>
      <c r="C14" s="64"/>
      <c r="D14" s="64"/>
      <c r="E14" s="64"/>
      <c r="F14" s="64"/>
      <c r="G14" s="64"/>
      <c r="H14" s="64"/>
      <c r="I14" s="64"/>
      <c r="J14" s="12"/>
      <c r="K14" s="12"/>
      <c r="L14" s="12"/>
      <c r="M14" s="65"/>
      <c r="N14" s="14"/>
      <c r="O14" s="14"/>
      <c r="P14" s="14"/>
      <c r="Q14" s="14"/>
      <c r="R14" s="14"/>
      <c r="S14" s="14"/>
      <c r="T14" s="14"/>
      <c r="U14" s="16"/>
    </row>
    <row r="15" spans="1:21" ht="15">
      <c r="A15" s="10"/>
      <c r="B15" s="38"/>
      <c r="C15" s="41" t="s">
        <v>26</v>
      </c>
      <c r="D15" s="40"/>
      <c r="E15" s="40"/>
      <c r="F15" s="40"/>
      <c r="G15" s="40"/>
      <c r="H15" s="40"/>
      <c r="I15" s="27"/>
      <c r="J15" s="39" t="s">
        <v>27</v>
      </c>
      <c r="K15" s="39" t="s">
        <v>27</v>
      </c>
      <c r="L15" s="39" t="s">
        <v>54</v>
      </c>
      <c r="M15" s="66"/>
      <c r="N15" s="14"/>
      <c r="O15" s="14"/>
      <c r="P15" s="14"/>
      <c r="Q15" s="14"/>
      <c r="R15" s="14"/>
      <c r="S15" s="14"/>
      <c r="T15" s="14"/>
      <c r="U15" s="16"/>
    </row>
    <row r="16" spans="1:21" ht="13.5">
      <c r="A16" s="10"/>
      <c r="B16" s="67" t="s">
        <v>28</v>
      </c>
      <c r="C16" s="39" t="s">
        <v>29</v>
      </c>
      <c r="D16" s="39" t="s">
        <v>30</v>
      </c>
      <c r="E16" s="39" t="s">
        <v>31</v>
      </c>
      <c r="F16" s="39" t="s">
        <v>32</v>
      </c>
      <c r="G16" s="39" t="s">
        <v>33</v>
      </c>
      <c r="H16" s="39" t="s">
        <v>34</v>
      </c>
      <c r="I16" s="40"/>
      <c r="J16" s="39" t="s">
        <v>35</v>
      </c>
      <c r="K16" s="39" t="s">
        <v>36</v>
      </c>
      <c r="L16" s="39" t="s">
        <v>58</v>
      </c>
      <c r="M16" s="68"/>
      <c r="N16" s="14"/>
      <c r="O16" s="14"/>
      <c r="P16" s="14"/>
      <c r="Q16" s="14"/>
      <c r="R16" s="14"/>
      <c r="S16" s="14"/>
      <c r="T16" s="14"/>
      <c r="U16" s="16"/>
    </row>
    <row r="17" spans="1:21" ht="13.5">
      <c r="A17" s="10"/>
      <c r="B17" s="38">
        <v>100</v>
      </c>
      <c r="C17" s="69">
        <f aca="true" t="shared" si="0" ref="C17:C36">+$C$3/$I$3</f>
        <v>4.1066666666666665</v>
      </c>
      <c r="D17" s="69">
        <f aca="true" t="shared" si="1" ref="D17:D36">+$C$3/($I$4*B17)</f>
        <v>24.64</v>
      </c>
      <c r="E17" s="69">
        <f>+$C$3*$C$4*0.6/(B17*100)</f>
        <v>14.784</v>
      </c>
      <c r="F17" s="69">
        <f aca="true" t="shared" si="2" ref="F17:F36">+$C$3*($I$6+$I$7)/(B17*100)</f>
        <v>1.4784000000000002</v>
      </c>
      <c r="G17" s="69">
        <f>+$F$3*$G$9*$C$5</f>
        <v>13.2</v>
      </c>
      <c r="H17" s="69">
        <f aca="true" t="shared" si="3" ref="H17:H36">+$F$3*$D$10*$K$9</f>
        <v>2.64</v>
      </c>
      <c r="I17" s="40"/>
      <c r="J17" s="70">
        <f aca="true" t="shared" si="4" ref="J17:J36">SUM(C17:H17)</f>
        <v>60.84906666666667</v>
      </c>
      <c r="K17" s="69">
        <f aca="true" t="shared" si="5" ref="K17:K36">+J17-G17</f>
        <v>47.64906666666667</v>
      </c>
      <c r="L17" s="71">
        <f aca="true" t="shared" si="6" ref="L17:L36">IF($N$6=TRUE,J17+$S$5,($S$9/B17)+J17)</f>
        <v>70.84906666666667</v>
      </c>
      <c r="M17" s="66"/>
      <c r="N17" s="14"/>
      <c r="O17" s="14"/>
      <c r="P17" s="14"/>
      <c r="Q17" s="14"/>
      <c r="R17" s="14"/>
      <c r="S17" s="14"/>
      <c r="T17" s="14"/>
      <c r="U17" s="16"/>
    </row>
    <row r="18" spans="1:21" ht="13.5">
      <c r="A18" s="10"/>
      <c r="B18" s="38">
        <f aca="true" t="shared" si="7" ref="B18:B36">+B17+100</f>
        <v>200</v>
      </c>
      <c r="C18" s="69">
        <f t="shared" si="0"/>
        <v>4.1066666666666665</v>
      </c>
      <c r="D18" s="69">
        <f t="shared" si="1"/>
        <v>12.32</v>
      </c>
      <c r="E18" s="69">
        <f aca="true" t="shared" si="8" ref="E18:E36">+$C$3*$C$4*0.6/(B18*100)</f>
        <v>7.392</v>
      </c>
      <c r="F18" s="69">
        <f t="shared" si="2"/>
        <v>0.7392000000000001</v>
      </c>
      <c r="G18" s="69">
        <f aca="true" t="shared" si="9" ref="G18:G36">+$F$3*$G$9*$C$5</f>
        <v>13.2</v>
      </c>
      <c r="H18" s="69">
        <f t="shared" si="3"/>
        <v>2.64</v>
      </c>
      <c r="I18" s="40"/>
      <c r="J18" s="70">
        <f t="shared" si="4"/>
        <v>40.397866666666665</v>
      </c>
      <c r="K18" s="69">
        <f t="shared" si="5"/>
        <v>27.197866666666666</v>
      </c>
      <c r="L18" s="71">
        <f t="shared" si="6"/>
        <v>50.397866666666665</v>
      </c>
      <c r="M18" s="72"/>
      <c r="N18" s="14"/>
      <c r="O18" s="14"/>
      <c r="P18" s="14"/>
      <c r="Q18" s="14"/>
      <c r="R18" s="14"/>
      <c r="S18" s="14"/>
      <c r="T18" s="14"/>
      <c r="U18" s="16"/>
    </row>
    <row r="19" spans="1:21" ht="13.5">
      <c r="A19" s="10"/>
      <c r="B19" s="38">
        <f t="shared" si="7"/>
        <v>300</v>
      </c>
      <c r="C19" s="69">
        <f t="shared" si="0"/>
        <v>4.1066666666666665</v>
      </c>
      <c r="D19" s="69">
        <f t="shared" si="1"/>
        <v>8.213333333333333</v>
      </c>
      <c r="E19" s="69">
        <f t="shared" si="8"/>
        <v>4.928</v>
      </c>
      <c r="F19" s="69">
        <f t="shared" si="2"/>
        <v>0.49280000000000007</v>
      </c>
      <c r="G19" s="69">
        <f t="shared" si="9"/>
        <v>13.2</v>
      </c>
      <c r="H19" s="69">
        <f t="shared" si="3"/>
        <v>2.64</v>
      </c>
      <c r="I19" s="40"/>
      <c r="J19" s="70">
        <f t="shared" si="4"/>
        <v>33.580799999999996</v>
      </c>
      <c r="K19" s="69">
        <f t="shared" si="5"/>
        <v>20.380799999999997</v>
      </c>
      <c r="L19" s="71">
        <f t="shared" si="6"/>
        <v>43.580799999999996</v>
      </c>
      <c r="M19" s="72"/>
      <c r="N19" s="14"/>
      <c r="O19" s="14"/>
      <c r="P19" s="14"/>
      <c r="Q19" s="14"/>
      <c r="R19" s="14"/>
      <c r="S19" s="14"/>
      <c r="T19" s="14"/>
      <c r="U19" s="16"/>
    </row>
    <row r="20" spans="1:21" ht="13.5">
      <c r="A20" s="10"/>
      <c r="B20" s="38">
        <f t="shared" si="7"/>
        <v>400</v>
      </c>
      <c r="C20" s="69">
        <f t="shared" si="0"/>
        <v>4.1066666666666665</v>
      </c>
      <c r="D20" s="69">
        <f t="shared" si="1"/>
        <v>6.16</v>
      </c>
      <c r="E20" s="69">
        <f t="shared" si="8"/>
        <v>3.696</v>
      </c>
      <c r="F20" s="69">
        <f t="shared" si="2"/>
        <v>0.36960000000000004</v>
      </c>
      <c r="G20" s="69">
        <f t="shared" si="9"/>
        <v>13.2</v>
      </c>
      <c r="H20" s="69">
        <f t="shared" si="3"/>
        <v>2.64</v>
      </c>
      <c r="I20" s="40"/>
      <c r="J20" s="70">
        <f t="shared" si="4"/>
        <v>30.172266666666665</v>
      </c>
      <c r="K20" s="69">
        <f t="shared" si="5"/>
        <v>16.972266666666666</v>
      </c>
      <c r="L20" s="71">
        <f t="shared" si="6"/>
        <v>40.172266666666665</v>
      </c>
      <c r="M20" s="72"/>
      <c r="N20" s="14"/>
      <c r="O20" s="14"/>
      <c r="P20" s="14"/>
      <c r="Q20" s="14"/>
      <c r="R20" s="14"/>
      <c r="S20" s="14"/>
      <c r="T20" s="14"/>
      <c r="U20" s="16"/>
    </row>
    <row r="21" spans="1:21" ht="13.5">
      <c r="A21" s="10"/>
      <c r="B21" s="38">
        <f t="shared" si="7"/>
        <v>500</v>
      </c>
      <c r="C21" s="73">
        <f t="shared" si="0"/>
        <v>4.1066666666666665</v>
      </c>
      <c r="D21" s="73">
        <f t="shared" si="1"/>
        <v>4.928</v>
      </c>
      <c r="E21" s="73">
        <f t="shared" si="8"/>
        <v>2.9568</v>
      </c>
      <c r="F21" s="73">
        <f t="shared" si="2"/>
        <v>0.29568000000000005</v>
      </c>
      <c r="G21" s="73">
        <f t="shared" si="9"/>
        <v>13.2</v>
      </c>
      <c r="H21" s="73">
        <f t="shared" si="3"/>
        <v>2.64</v>
      </c>
      <c r="I21" s="74"/>
      <c r="J21" s="75">
        <f t="shared" si="4"/>
        <v>28.12714666666667</v>
      </c>
      <c r="K21" s="73">
        <f t="shared" si="5"/>
        <v>14.927146666666669</v>
      </c>
      <c r="L21" s="76">
        <f t="shared" si="6"/>
        <v>38.12714666666667</v>
      </c>
      <c r="M21" s="72"/>
      <c r="N21" s="14"/>
      <c r="O21" s="14"/>
      <c r="P21" s="14"/>
      <c r="Q21" s="14"/>
      <c r="R21" s="14"/>
      <c r="S21" s="14"/>
      <c r="T21" s="14"/>
      <c r="U21" s="16"/>
    </row>
    <row r="22" spans="1:21" ht="13.5">
      <c r="A22" s="10"/>
      <c r="B22" s="38">
        <f t="shared" si="7"/>
        <v>600</v>
      </c>
      <c r="C22" s="69">
        <f t="shared" si="0"/>
        <v>4.1066666666666665</v>
      </c>
      <c r="D22" s="69">
        <f t="shared" si="1"/>
        <v>4.1066666666666665</v>
      </c>
      <c r="E22" s="69">
        <f t="shared" si="8"/>
        <v>2.464</v>
      </c>
      <c r="F22" s="69">
        <f t="shared" si="2"/>
        <v>0.24640000000000004</v>
      </c>
      <c r="G22" s="69">
        <f t="shared" si="9"/>
        <v>13.2</v>
      </c>
      <c r="H22" s="69">
        <f t="shared" si="3"/>
        <v>2.64</v>
      </c>
      <c r="I22" s="40"/>
      <c r="J22" s="70">
        <f t="shared" si="4"/>
        <v>26.763733333333334</v>
      </c>
      <c r="K22" s="69">
        <f t="shared" si="5"/>
        <v>13.563733333333335</v>
      </c>
      <c r="L22" s="71">
        <f t="shared" si="6"/>
        <v>36.763733333333334</v>
      </c>
      <c r="M22" s="72"/>
      <c r="N22" s="14"/>
      <c r="O22" s="14"/>
      <c r="P22" s="14"/>
      <c r="Q22" s="14"/>
      <c r="R22" s="14"/>
      <c r="S22" s="14"/>
      <c r="T22" s="14"/>
      <c r="U22" s="16"/>
    </row>
    <row r="23" spans="1:21" ht="13.5">
      <c r="A23" s="10"/>
      <c r="B23" s="38">
        <f t="shared" si="7"/>
        <v>700</v>
      </c>
      <c r="C23" s="69">
        <f t="shared" si="0"/>
        <v>4.1066666666666665</v>
      </c>
      <c r="D23" s="69">
        <f t="shared" si="1"/>
        <v>3.52</v>
      </c>
      <c r="E23" s="69">
        <f t="shared" si="8"/>
        <v>2.112</v>
      </c>
      <c r="F23" s="69">
        <f t="shared" si="2"/>
        <v>0.21120000000000003</v>
      </c>
      <c r="G23" s="69">
        <f t="shared" si="9"/>
        <v>13.2</v>
      </c>
      <c r="H23" s="69">
        <f t="shared" si="3"/>
        <v>2.64</v>
      </c>
      <c r="I23" s="40"/>
      <c r="J23" s="70">
        <f t="shared" si="4"/>
        <v>25.78986666666667</v>
      </c>
      <c r="K23" s="69">
        <f t="shared" si="5"/>
        <v>12.58986666666667</v>
      </c>
      <c r="L23" s="71">
        <f t="shared" si="6"/>
        <v>35.78986666666667</v>
      </c>
      <c r="M23" s="72"/>
      <c r="N23" s="14"/>
      <c r="O23" s="14"/>
      <c r="P23" s="14"/>
      <c r="Q23" s="14"/>
      <c r="R23" s="14"/>
      <c r="S23" s="14"/>
      <c r="T23" s="14"/>
      <c r="U23" s="16"/>
    </row>
    <row r="24" spans="1:21" ht="13.5">
      <c r="A24" s="10"/>
      <c r="B24" s="38">
        <f t="shared" si="7"/>
        <v>800</v>
      </c>
      <c r="C24" s="69">
        <f t="shared" si="0"/>
        <v>4.1066666666666665</v>
      </c>
      <c r="D24" s="69">
        <f t="shared" si="1"/>
        <v>3.08</v>
      </c>
      <c r="E24" s="69">
        <f t="shared" si="8"/>
        <v>1.848</v>
      </c>
      <c r="F24" s="69">
        <f t="shared" si="2"/>
        <v>0.18480000000000002</v>
      </c>
      <c r="G24" s="69">
        <f t="shared" si="9"/>
        <v>13.2</v>
      </c>
      <c r="H24" s="69">
        <f t="shared" si="3"/>
        <v>2.64</v>
      </c>
      <c r="I24" s="40"/>
      <c r="J24" s="70">
        <f t="shared" si="4"/>
        <v>25.059466666666665</v>
      </c>
      <c r="K24" s="69">
        <f t="shared" si="5"/>
        <v>11.859466666666666</v>
      </c>
      <c r="L24" s="71">
        <f t="shared" si="6"/>
        <v>35.059466666666665</v>
      </c>
      <c r="M24" s="72"/>
      <c r="N24" s="14"/>
      <c r="O24" s="14"/>
      <c r="P24" s="14"/>
      <c r="Q24" s="14"/>
      <c r="R24" s="14"/>
      <c r="S24" s="14"/>
      <c r="T24" s="14"/>
      <c r="U24" s="16"/>
    </row>
    <row r="25" spans="1:21" ht="13.5">
      <c r="A25" s="10"/>
      <c r="B25" s="38">
        <f t="shared" si="7"/>
        <v>900</v>
      </c>
      <c r="C25" s="69">
        <f t="shared" si="0"/>
        <v>4.1066666666666665</v>
      </c>
      <c r="D25" s="69">
        <f t="shared" si="1"/>
        <v>2.7377777777777776</v>
      </c>
      <c r="E25" s="69">
        <f t="shared" si="8"/>
        <v>1.6426666666666667</v>
      </c>
      <c r="F25" s="69">
        <f t="shared" si="2"/>
        <v>0.1642666666666667</v>
      </c>
      <c r="G25" s="69">
        <f t="shared" si="9"/>
        <v>13.2</v>
      </c>
      <c r="H25" s="69">
        <f t="shared" si="3"/>
        <v>2.64</v>
      </c>
      <c r="I25" s="40"/>
      <c r="J25" s="70">
        <f t="shared" si="4"/>
        <v>24.491377777777778</v>
      </c>
      <c r="K25" s="69">
        <f t="shared" si="5"/>
        <v>11.291377777777779</v>
      </c>
      <c r="L25" s="71">
        <f t="shared" si="6"/>
        <v>34.49137777777778</v>
      </c>
      <c r="M25" s="72"/>
      <c r="N25" s="14"/>
      <c r="O25" s="14"/>
      <c r="P25" s="14"/>
      <c r="Q25" s="14"/>
      <c r="R25" s="14"/>
      <c r="S25" s="14"/>
      <c r="T25" s="14"/>
      <c r="U25" s="16"/>
    </row>
    <row r="26" spans="1:21" ht="13.5">
      <c r="A26" s="10"/>
      <c r="B26" s="38">
        <f t="shared" si="7"/>
        <v>1000</v>
      </c>
      <c r="C26" s="73">
        <f t="shared" si="0"/>
        <v>4.1066666666666665</v>
      </c>
      <c r="D26" s="73">
        <f t="shared" si="1"/>
        <v>2.464</v>
      </c>
      <c r="E26" s="73">
        <f t="shared" si="8"/>
        <v>1.4784</v>
      </c>
      <c r="F26" s="73">
        <f t="shared" si="2"/>
        <v>0.14784000000000003</v>
      </c>
      <c r="G26" s="73">
        <f t="shared" si="9"/>
        <v>13.2</v>
      </c>
      <c r="H26" s="73">
        <f t="shared" si="3"/>
        <v>2.64</v>
      </c>
      <c r="I26" s="74"/>
      <c r="J26" s="75">
        <f t="shared" si="4"/>
        <v>24.036906666666667</v>
      </c>
      <c r="K26" s="73">
        <f t="shared" si="5"/>
        <v>10.836906666666668</v>
      </c>
      <c r="L26" s="76">
        <f t="shared" si="6"/>
        <v>34.03690666666667</v>
      </c>
      <c r="M26" s="72"/>
      <c r="N26" s="14"/>
      <c r="O26" s="14"/>
      <c r="P26" s="14"/>
      <c r="Q26" s="14"/>
      <c r="R26" s="14"/>
      <c r="S26" s="14"/>
      <c r="T26" s="14"/>
      <c r="U26" s="16"/>
    </row>
    <row r="27" spans="1:21" ht="13.5">
      <c r="A27" s="10"/>
      <c r="B27" s="38">
        <f t="shared" si="7"/>
        <v>1100</v>
      </c>
      <c r="C27" s="69">
        <f t="shared" si="0"/>
        <v>4.1066666666666665</v>
      </c>
      <c r="D27" s="69">
        <f t="shared" si="1"/>
        <v>2.24</v>
      </c>
      <c r="E27" s="69">
        <f t="shared" si="8"/>
        <v>1.344</v>
      </c>
      <c r="F27" s="69">
        <f t="shared" si="2"/>
        <v>0.13440000000000002</v>
      </c>
      <c r="G27" s="69">
        <f t="shared" si="9"/>
        <v>13.2</v>
      </c>
      <c r="H27" s="69">
        <f t="shared" si="3"/>
        <v>2.64</v>
      </c>
      <c r="I27" s="40"/>
      <c r="J27" s="70">
        <f t="shared" si="4"/>
        <v>23.665066666666668</v>
      </c>
      <c r="K27" s="69">
        <f t="shared" si="5"/>
        <v>10.465066666666669</v>
      </c>
      <c r="L27" s="71">
        <f t="shared" si="6"/>
        <v>33.66506666666667</v>
      </c>
      <c r="M27" s="72"/>
      <c r="N27" s="14"/>
      <c r="O27" s="14"/>
      <c r="P27" s="14"/>
      <c r="Q27" s="14"/>
      <c r="R27" s="14"/>
      <c r="S27" s="14"/>
      <c r="T27" s="14"/>
      <c r="U27" s="16"/>
    </row>
    <row r="28" spans="1:21" ht="13.5">
      <c r="A28" s="10"/>
      <c r="B28" s="38">
        <f t="shared" si="7"/>
        <v>1200</v>
      </c>
      <c r="C28" s="69">
        <f t="shared" si="0"/>
        <v>4.1066666666666665</v>
      </c>
      <c r="D28" s="69">
        <f t="shared" si="1"/>
        <v>2.0533333333333332</v>
      </c>
      <c r="E28" s="69">
        <f t="shared" si="8"/>
        <v>1.232</v>
      </c>
      <c r="F28" s="69">
        <f t="shared" si="2"/>
        <v>0.12320000000000002</v>
      </c>
      <c r="G28" s="69">
        <f t="shared" si="9"/>
        <v>13.2</v>
      </c>
      <c r="H28" s="69">
        <f t="shared" si="3"/>
        <v>2.64</v>
      </c>
      <c r="I28" s="40"/>
      <c r="J28" s="70">
        <f t="shared" si="4"/>
        <v>23.3552</v>
      </c>
      <c r="K28" s="69">
        <f t="shared" si="5"/>
        <v>10.1552</v>
      </c>
      <c r="L28" s="71">
        <f t="shared" si="6"/>
        <v>33.355199999999996</v>
      </c>
      <c r="M28" s="72"/>
      <c r="N28" s="14"/>
      <c r="O28" s="14"/>
      <c r="P28" s="14"/>
      <c r="Q28" s="14"/>
      <c r="R28" s="14"/>
      <c r="S28" s="14"/>
      <c r="T28" s="14"/>
      <c r="U28" s="16"/>
    </row>
    <row r="29" spans="1:21" ht="13.5">
      <c r="A29" s="10"/>
      <c r="B29" s="38">
        <f t="shared" si="7"/>
        <v>1300</v>
      </c>
      <c r="C29" s="69">
        <f t="shared" si="0"/>
        <v>4.1066666666666665</v>
      </c>
      <c r="D29" s="69">
        <f t="shared" si="1"/>
        <v>1.8953846153846154</v>
      </c>
      <c r="E29" s="69">
        <f t="shared" si="8"/>
        <v>1.1372307692307693</v>
      </c>
      <c r="F29" s="69">
        <f t="shared" si="2"/>
        <v>0.11372307692307694</v>
      </c>
      <c r="G29" s="69">
        <f t="shared" si="9"/>
        <v>13.2</v>
      </c>
      <c r="H29" s="69">
        <f t="shared" si="3"/>
        <v>2.64</v>
      </c>
      <c r="I29" s="40"/>
      <c r="J29" s="70">
        <f t="shared" si="4"/>
        <v>23.093005128205128</v>
      </c>
      <c r="K29" s="69">
        <f t="shared" si="5"/>
        <v>9.893005128205129</v>
      </c>
      <c r="L29" s="71">
        <f t="shared" si="6"/>
        <v>33.09300512820513</v>
      </c>
      <c r="M29" s="72"/>
      <c r="N29" s="14"/>
      <c r="O29" s="14"/>
      <c r="P29" s="14"/>
      <c r="Q29" s="14"/>
      <c r="R29" s="14"/>
      <c r="S29" s="14"/>
      <c r="T29" s="14"/>
      <c r="U29" s="16"/>
    </row>
    <row r="30" spans="1:21" ht="13.5">
      <c r="A30" s="10"/>
      <c r="B30" s="38">
        <f t="shared" si="7"/>
        <v>1400</v>
      </c>
      <c r="C30" s="69">
        <f t="shared" si="0"/>
        <v>4.1066666666666665</v>
      </c>
      <c r="D30" s="69">
        <f t="shared" si="1"/>
        <v>1.76</v>
      </c>
      <c r="E30" s="69">
        <f t="shared" si="8"/>
        <v>1.056</v>
      </c>
      <c r="F30" s="69">
        <f t="shared" si="2"/>
        <v>0.10560000000000001</v>
      </c>
      <c r="G30" s="69">
        <f t="shared" si="9"/>
        <v>13.2</v>
      </c>
      <c r="H30" s="69">
        <f t="shared" si="3"/>
        <v>2.64</v>
      </c>
      <c r="I30" s="40"/>
      <c r="J30" s="70">
        <f t="shared" si="4"/>
        <v>22.868266666666667</v>
      </c>
      <c r="K30" s="69">
        <f t="shared" si="5"/>
        <v>9.668266666666668</v>
      </c>
      <c r="L30" s="71">
        <f t="shared" si="6"/>
        <v>32.86826666666667</v>
      </c>
      <c r="M30" s="72"/>
      <c r="N30" s="14"/>
      <c r="O30" s="14"/>
      <c r="P30" s="14"/>
      <c r="Q30" s="14"/>
      <c r="R30" s="14"/>
      <c r="S30" s="14"/>
      <c r="T30" s="14"/>
      <c r="U30" s="16"/>
    </row>
    <row r="31" spans="1:21" ht="13.5">
      <c r="A31" s="10"/>
      <c r="B31" s="38">
        <f t="shared" si="7"/>
        <v>1500</v>
      </c>
      <c r="C31" s="69">
        <f t="shared" si="0"/>
        <v>4.1066666666666665</v>
      </c>
      <c r="D31" s="69">
        <f t="shared" si="1"/>
        <v>1.6426666666666667</v>
      </c>
      <c r="E31" s="69">
        <f t="shared" si="8"/>
        <v>0.9856</v>
      </c>
      <c r="F31" s="69">
        <f t="shared" si="2"/>
        <v>0.09856000000000001</v>
      </c>
      <c r="G31" s="69">
        <f t="shared" si="9"/>
        <v>13.2</v>
      </c>
      <c r="H31" s="69">
        <f t="shared" si="3"/>
        <v>2.64</v>
      </c>
      <c r="I31" s="40"/>
      <c r="J31" s="70">
        <f t="shared" si="4"/>
        <v>22.673493333333333</v>
      </c>
      <c r="K31" s="69">
        <f t="shared" si="5"/>
        <v>9.473493333333334</v>
      </c>
      <c r="L31" s="71">
        <f t="shared" si="6"/>
        <v>32.67349333333333</v>
      </c>
      <c r="M31" s="72"/>
      <c r="N31" s="14"/>
      <c r="O31" s="14"/>
      <c r="P31" s="14"/>
      <c r="Q31" s="14"/>
      <c r="R31" s="14"/>
      <c r="S31" s="14"/>
      <c r="T31" s="14"/>
      <c r="U31" s="16"/>
    </row>
    <row r="32" spans="1:21" ht="13.5">
      <c r="A32" s="10"/>
      <c r="B32" s="38">
        <f t="shared" si="7"/>
        <v>1600</v>
      </c>
      <c r="C32" s="69">
        <f t="shared" si="0"/>
        <v>4.1066666666666665</v>
      </c>
      <c r="D32" s="69">
        <f t="shared" si="1"/>
        <v>1.54</v>
      </c>
      <c r="E32" s="69">
        <f t="shared" si="8"/>
        <v>0.924</v>
      </c>
      <c r="F32" s="69">
        <f t="shared" si="2"/>
        <v>0.09240000000000001</v>
      </c>
      <c r="G32" s="69">
        <f t="shared" si="9"/>
        <v>13.2</v>
      </c>
      <c r="H32" s="69">
        <f t="shared" si="3"/>
        <v>2.64</v>
      </c>
      <c r="I32" s="40"/>
      <c r="J32" s="70">
        <f t="shared" si="4"/>
        <v>22.503066666666665</v>
      </c>
      <c r="K32" s="69">
        <f t="shared" si="5"/>
        <v>9.303066666666666</v>
      </c>
      <c r="L32" s="71">
        <f t="shared" si="6"/>
        <v>32.50306666666667</v>
      </c>
      <c r="M32" s="72"/>
      <c r="N32" s="14"/>
      <c r="O32" s="14"/>
      <c r="P32" s="14"/>
      <c r="Q32" s="14"/>
      <c r="R32" s="14"/>
      <c r="S32" s="14"/>
      <c r="T32" s="14"/>
      <c r="U32" s="16"/>
    </row>
    <row r="33" spans="1:21" ht="13.5">
      <c r="A33" s="10"/>
      <c r="B33" s="38">
        <f t="shared" si="7"/>
        <v>1700</v>
      </c>
      <c r="C33" s="69">
        <f t="shared" si="0"/>
        <v>4.1066666666666665</v>
      </c>
      <c r="D33" s="69">
        <f t="shared" si="1"/>
        <v>1.4494117647058824</v>
      </c>
      <c r="E33" s="69">
        <f t="shared" si="8"/>
        <v>0.8696470588235294</v>
      </c>
      <c r="F33" s="69">
        <f t="shared" si="2"/>
        <v>0.08696470588235296</v>
      </c>
      <c r="G33" s="69">
        <f t="shared" si="9"/>
        <v>13.2</v>
      </c>
      <c r="H33" s="69">
        <f t="shared" si="3"/>
        <v>2.64</v>
      </c>
      <c r="I33" s="40"/>
      <c r="J33" s="70">
        <f t="shared" si="4"/>
        <v>22.35269019607843</v>
      </c>
      <c r="K33" s="69">
        <f t="shared" si="5"/>
        <v>9.152690196078431</v>
      </c>
      <c r="L33" s="71">
        <f t="shared" si="6"/>
        <v>32.35269019607843</v>
      </c>
      <c r="M33" s="72"/>
      <c r="N33" s="14"/>
      <c r="O33" s="14"/>
      <c r="P33" s="14"/>
      <c r="Q33" s="14"/>
      <c r="R33" s="14"/>
      <c r="S33" s="14"/>
      <c r="T33" s="14"/>
      <c r="U33" s="16"/>
    </row>
    <row r="34" spans="1:21" ht="13.5">
      <c r="A34" s="10"/>
      <c r="B34" s="38">
        <f t="shared" si="7"/>
        <v>1800</v>
      </c>
      <c r="C34" s="69">
        <f t="shared" si="0"/>
        <v>4.1066666666666665</v>
      </c>
      <c r="D34" s="69">
        <f t="shared" si="1"/>
        <v>1.3688888888888888</v>
      </c>
      <c r="E34" s="69">
        <f t="shared" si="8"/>
        <v>0.8213333333333334</v>
      </c>
      <c r="F34" s="69">
        <f t="shared" si="2"/>
        <v>0.08213333333333335</v>
      </c>
      <c r="G34" s="69">
        <f t="shared" si="9"/>
        <v>13.2</v>
      </c>
      <c r="H34" s="69">
        <f t="shared" si="3"/>
        <v>2.64</v>
      </c>
      <c r="I34" s="40"/>
      <c r="J34" s="70">
        <f t="shared" si="4"/>
        <v>22.219022222222222</v>
      </c>
      <c r="K34" s="69">
        <f t="shared" si="5"/>
        <v>9.019022222222222</v>
      </c>
      <c r="L34" s="71">
        <f t="shared" si="6"/>
        <v>32.21902222222222</v>
      </c>
      <c r="M34" s="72"/>
      <c r="N34" s="14"/>
      <c r="O34" s="14"/>
      <c r="P34" s="14"/>
      <c r="Q34" s="14"/>
      <c r="R34" s="14"/>
      <c r="S34" s="14"/>
      <c r="T34" s="14"/>
      <c r="U34" s="16"/>
    </row>
    <row r="35" spans="1:21" ht="13.5">
      <c r="A35" s="10"/>
      <c r="B35" s="38">
        <f t="shared" si="7"/>
        <v>1900</v>
      </c>
      <c r="C35" s="69">
        <f t="shared" si="0"/>
        <v>4.1066666666666665</v>
      </c>
      <c r="D35" s="69">
        <f t="shared" si="1"/>
        <v>1.2968421052631578</v>
      </c>
      <c r="E35" s="69">
        <f t="shared" si="8"/>
        <v>0.7781052631578947</v>
      </c>
      <c r="F35" s="69">
        <f t="shared" si="2"/>
        <v>0.07781052631578948</v>
      </c>
      <c r="G35" s="69">
        <f t="shared" si="9"/>
        <v>13.2</v>
      </c>
      <c r="H35" s="69">
        <f t="shared" si="3"/>
        <v>2.64</v>
      </c>
      <c r="I35" s="40"/>
      <c r="J35" s="70">
        <f t="shared" si="4"/>
        <v>22.09942456140351</v>
      </c>
      <c r="K35" s="69">
        <f t="shared" si="5"/>
        <v>8.89942456140351</v>
      </c>
      <c r="L35" s="71">
        <f t="shared" si="6"/>
        <v>32.09942456140351</v>
      </c>
      <c r="M35" s="72"/>
      <c r="N35" s="14"/>
      <c r="O35" s="14"/>
      <c r="P35" s="14"/>
      <c r="Q35" s="14"/>
      <c r="R35" s="14"/>
      <c r="S35" s="14"/>
      <c r="T35" s="14"/>
      <c r="U35" s="16"/>
    </row>
    <row r="36" spans="1:21" ht="13.5">
      <c r="A36" s="10"/>
      <c r="B36" s="38">
        <f t="shared" si="7"/>
        <v>2000</v>
      </c>
      <c r="C36" s="69">
        <f t="shared" si="0"/>
        <v>4.1066666666666665</v>
      </c>
      <c r="D36" s="69">
        <f t="shared" si="1"/>
        <v>1.232</v>
      </c>
      <c r="E36" s="69">
        <f t="shared" si="8"/>
        <v>0.7392</v>
      </c>
      <c r="F36" s="69">
        <f t="shared" si="2"/>
        <v>0.07392000000000001</v>
      </c>
      <c r="G36" s="69">
        <f t="shared" si="9"/>
        <v>13.2</v>
      </c>
      <c r="H36" s="69">
        <f t="shared" si="3"/>
        <v>2.64</v>
      </c>
      <c r="I36" s="40"/>
      <c r="J36" s="70">
        <f t="shared" si="4"/>
        <v>21.991786666666666</v>
      </c>
      <c r="K36" s="69">
        <f t="shared" si="5"/>
        <v>8.791786666666667</v>
      </c>
      <c r="L36" s="71">
        <f t="shared" si="6"/>
        <v>31.991786666666666</v>
      </c>
      <c r="M36" s="72"/>
      <c r="N36" s="14"/>
      <c r="O36" s="14"/>
      <c r="P36" s="14"/>
      <c r="Q36" s="14"/>
      <c r="R36" s="14"/>
      <c r="S36" s="14"/>
      <c r="T36" s="14"/>
      <c r="U36" s="16"/>
    </row>
    <row r="37" spans="1:21" ht="13.5">
      <c r="A37" s="10"/>
      <c r="B37" s="58"/>
      <c r="C37" s="59"/>
      <c r="D37" s="59"/>
      <c r="E37" s="59"/>
      <c r="F37" s="59"/>
      <c r="G37" s="59"/>
      <c r="H37" s="59"/>
      <c r="I37" s="59"/>
      <c r="J37" s="59"/>
      <c r="K37" s="59"/>
      <c r="L37" s="59"/>
      <c r="M37" s="77"/>
      <c r="N37" s="14"/>
      <c r="O37" s="14"/>
      <c r="P37" s="14"/>
      <c r="Q37" s="14"/>
      <c r="R37" s="14"/>
      <c r="S37" s="14"/>
      <c r="T37" s="14"/>
      <c r="U37" s="16"/>
    </row>
    <row r="38" spans="1:21" ht="13.5">
      <c r="A38" s="10"/>
      <c r="B38" s="62"/>
      <c r="C38" s="62"/>
      <c r="D38" s="62"/>
      <c r="E38" s="62"/>
      <c r="F38" s="62"/>
      <c r="G38" s="62"/>
      <c r="H38" s="62"/>
      <c r="I38" s="62"/>
      <c r="J38" s="14"/>
      <c r="K38" s="14"/>
      <c r="L38" s="14"/>
      <c r="M38" s="62"/>
      <c r="N38" s="14"/>
      <c r="O38" s="14"/>
      <c r="P38" s="14"/>
      <c r="Q38" s="14"/>
      <c r="R38" s="14"/>
      <c r="S38" s="14"/>
      <c r="T38" s="14"/>
      <c r="U38" s="16"/>
    </row>
    <row r="39" spans="1:21" ht="13.5">
      <c r="A39" s="10"/>
      <c r="B39" s="63"/>
      <c r="C39" s="64"/>
      <c r="D39" s="64"/>
      <c r="E39" s="64"/>
      <c r="F39" s="64"/>
      <c r="G39" s="64"/>
      <c r="H39" s="64"/>
      <c r="I39" s="64"/>
      <c r="J39" s="12"/>
      <c r="K39" s="12"/>
      <c r="L39" s="12"/>
      <c r="M39" s="64"/>
      <c r="N39" s="13"/>
      <c r="O39" s="14"/>
      <c r="P39" s="14"/>
      <c r="Q39" s="14"/>
      <c r="R39" s="14"/>
      <c r="S39" s="14"/>
      <c r="T39" s="14"/>
      <c r="U39" s="16"/>
    </row>
    <row r="40" spans="1:21" ht="13.5">
      <c r="A40" s="10"/>
      <c r="B40" s="38"/>
      <c r="C40" s="41" t="s">
        <v>37</v>
      </c>
      <c r="D40" s="40"/>
      <c r="E40" s="40"/>
      <c r="F40" s="40"/>
      <c r="G40" s="40"/>
      <c r="H40" s="40"/>
      <c r="I40" s="40"/>
      <c r="J40" s="39" t="s">
        <v>38</v>
      </c>
      <c r="K40" s="39" t="s">
        <v>38</v>
      </c>
      <c r="L40" s="39" t="s">
        <v>38</v>
      </c>
      <c r="M40" s="40"/>
      <c r="N40" s="29"/>
      <c r="O40" s="14"/>
      <c r="P40" s="14"/>
      <c r="Q40" s="14"/>
      <c r="R40" s="14"/>
      <c r="S40" s="14"/>
      <c r="T40" s="14"/>
      <c r="U40" s="16"/>
    </row>
    <row r="41" spans="1:21" ht="14.25" thickBot="1">
      <c r="A41" s="10"/>
      <c r="B41" s="67" t="s">
        <v>28</v>
      </c>
      <c r="C41" s="39" t="s">
        <v>29</v>
      </c>
      <c r="D41" s="39" t="s">
        <v>30</v>
      </c>
      <c r="E41" s="39" t="s">
        <v>31</v>
      </c>
      <c r="F41" s="39" t="s">
        <v>32</v>
      </c>
      <c r="G41" s="39" t="s">
        <v>33</v>
      </c>
      <c r="H41" s="39" t="s">
        <v>34</v>
      </c>
      <c r="I41" s="40"/>
      <c r="J41" s="39" t="s">
        <v>35</v>
      </c>
      <c r="K41" s="39" t="s">
        <v>39</v>
      </c>
      <c r="L41" s="39" t="s">
        <v>58</v>
      </c>
      <c r="M41" s="39" t="s">
        <v>40</v>
      </c>
      <c r="N41" s="29"/>
      <c r="O41" s="14"/>
      <c r="P41" s="14"/>
      <c r="Q41" s="14"/>
      <c r="R41" s="14"/>
      <c r="S41" s="14"/>
      <c r="T41" s="14"/>
      <c r="U41" s="16"/>
    </row>
    <row r="42" spans="1:21" ht="13.5">
      <c r="A42" s="10"/>
      <c r="B42" s="38">
        <f aca="true" t="shared" si="10" ref="B42:B61">+B17</f>
        <v>100</v>
      </c>
      <c r="C42" s="78">
        <f aca="true" t="shared" si="11" ref="C42:C61">+C17*B42</f>
        <v>410.66666666666663</v>
      </c>
      <c r="D42" s="78">
        <f aca="true" t="shared" si="12" ref="D42:D61">+D17*B42</f>
        <v>2464</v>
      </c>
      <c r="E42" s="78">
        <f aca="true" t="shared" si="13" ref="E42:E61">+E17*B42</f>
        <v>1478.4</v>
      </c>
      <c r="F42" s="78">
        <f aca="true" t="shared" si="14" ref="F42:F61">+F17*B42</f>
        <v>147.84</v>
      </c>
      <c r="G42" s="78">
        <f aca="true" t="shared" si="15" ref="G42:G61">+G17*B42</f>
        <v>1320</v>
      </c>
      <c r="H42" s="78">
        <f aca="true" t="shared" si="16" ref="H42:H61">+H17*B42</f>
        <v>264</v>
      </c>
      <c r="I42" s="40"/>
      <c r="J42" s="79">
        <f aca="true" t="shared" si="17" ref="J42:J61">SUM(C42:H42)</f>
        <v>6084.906666666667</v>
      </c>
      <c r="K42" s="80">
        <f aca="true" t="shared" si="18" ref="K42:K61">+J42-G42</f>
        <v>4764.906666666667</v>
      </c>
      <c r="L42" s="81">
        <f>+L17*B42</f>
        <v>7084.906666666668</v>
      </c>
      <c r="M42" s="82">
        <f aca="true" t="shared" si="19" ref="M42:M61">+G42/$C$5</f>
        <v>1320</v>
      </c>
      <c r="N42" s="29"/>
      <c r="O42" s="14"/>
      <c r="P42" s="14"/>
      <c r="Q42" s="14"/>
      <c r="R42" s="14"/>
      <c r="S42" s="14"/>
      <c r="T42" s="14"/>
      <c r="U42" s="16"/>
    </row>
    <row r="43" spans="1:21" ht="13.5">
      <c r="A43" s="10"/>
      <c r="B43" s="38">
        <f t="shared" si="10"/>
        <v>200</v>
      </c>
      <c r="C43" s="78">
        <f t="shared" si="11"/>
        <v>821.3333333333333</v>
      </c>
      <c r="D43" s="78">
        <f t="shared" si="12"/>
        <v>2464</v>
      </c>
      <c r="E43" s="78">
        <f t="shared" si="13"/>
        <v>1478.4</v>
      </c>
      <c r="F43" s="78">
        <f t="shared" si="14"/>
        <v>147.84</v>
      </c>
      <c r="G43" s="78">
        <f t="shared" si="15"/>
        <v>2640</v>
      </c>
      <c r="H43" s="78">
        <f t="shared" si="16"/>
        <v>528</v>
      </c>
      <c r="I43" s="40"/>
      <c r="J43" s="83">
        <f t="shared" si="17"/>
        <v>8079.573333333334</v>
      </c>
      <c r="K43" s="78">
        <f t="shared" si="18"/>
        <v>5439.573333333334</v>
      </c>
      <c r="L43" s="84">
        <f aca="true" t="shared" si="20" ref="L43:L61">+L18*B43</f>
        <v>10079.573333333334</v>
      </c>
      <c r="M43" s="85">
        <f t="shared" si="19"/>
        <v>2640</v>
      </c>
      <c r="N43" s="29"/>
      <c r="O43" s="14"/>
      <c r="P43" s="14"/>
      <c r="Q43" s="14"/>
      <c r="R43" s="14"/>
      <c r="S43" s="14"/>
      <c r="T43" s="14"/>
      <c r="U43" s="16"/>
    </row>
    <row r="44" spans="1:21" ht="13.5">
      <c r="A44" s="10"/>
      <c r="B44" s="38">
        <f t="shared" si="10"/>
        <v>300</v>
      </c>
      <c r="C44" s="78">
        <f t="shared" si="11"/>
        <v>1232</v>
      </c>
      <c r="D44" s="78">
        <f t="shared" si="12"/>
        <v>2464</v>
      </c>
      <c r="E44" s="78">
        <f t="shared" si="13"/>
        <v>1478.4</v>
      </c>
      <c r="F44" s="78">
        <f t="shared" si="14"/>
        <v>147.84000000000003</v>
      </c>
      <c r="G44" s="78">
        <f t="shared" si="15"/>
        <v>3960</v>
      </c>
      <c r="H44" s="78">
        <f t="shared" si="16"/>
        <v>792</v>
      </c>
      <c r="I44" s="40"/>
      <c r="J44" s="83">
        <f t="shared" si="17"/>
        <v>10074.24</v>
      </c>
      <c r="K44" s="78">
        <f t="shared" si="18"/>
        <v>6114.24</v>
      </c>
      <c r="L44" s="84">
        <f t="shared" si="20"/>
        <v>13074.24</v>
      </c>
      <c r="M44" s="85">
        <f t="shared" si="19"/>
        <v>3960</v>
      </c>
      <c r="N44" s="29"/>
      <c r="O44" s="14"/>
      <c r="P44" s="14"/>
      <c r="Q44" s="14"/>
      <c r="R44" s="14"/>
      <c r="S44" s="14"/>
      <c r="T44" s="14"/>
      <c r="U44" s="16"/>
    </row>
    <row r="45" spans="1:21" ht="13.5">
      <c r="A45" s="10"/>
      <c r="B45" s="38">
        <f t="shared" si="10"/>
        <v>400</v>
      </c>
      <c r="C45" s="78">
        <f t="shared" si="11"/>
        <v>1642.6666666666665</v>
      </c>
      <c r="D45" s="78">
        <f t="shared" si="12"/>
        <v>2464</v>
      </c>
      <c r="E45" s="78">
        <f t="shared" si="13"/>
        <v>1478.4</v>
      </c>
      <c r="F45" s="78">
        <f t="shared" si="14"/>
        <v>147.84</v>
      </c>
      <c r="G45" s="78">
        <f t="shared" si="15"/>
        <v>5280</v>
      </c>
      <c r="H45" s="78">
        <f t="shared" si="16"/>
        <v>1056</v>
      </c>
      <c r="I45" s="40"/>
      <c r="J45" s="83">
        <f t="shared" si="17"/>
        <v>12068.906666666666</v>
      </c>
      <c r="K45" s="78">
        <f t="shared" si="18"/>
        <v>6788.906666666666</v>
      </c>
      <c r="L45" s="84">
        <f t="shared" si="20"/>
        <v>16068.906666666666</v>
      </c>
      <c r="M45" s="85">
        <f t="shared" si="19"/>
        <v>5280</v>
      </c>
      <c r="N45" s="29"/>
      <c r="O45" s="14"/>
      <c r="P45" s="14"/>
      <c r="Q45" s="14"/>
      <c r="R45" s="14"/>
      <c r="S45" s="14"/>
      <c r="T45" s="14"/>
      <c r="U45" s="16"/>
    </row>
    <row r="46" spans="1:21" ht="13.5">
      <c r="A46" s="10"/>
      <c r="B46" s="38">
        <f t="shared" si="10"/>
        <v>500</v>
      </c>
      <c r="C46" s="86">
        <f t="shared" si="11"/>
        <v>2053.333333333333</v>
      </c>
      <c r="D46" s="86">
        <f t="shared" si="12"/>
        <v>2464</v>
      </c>
      <c r="E46" s="86">
        <f t="shared" si="13"/>
        <v>1478.3999999999999</v>
      </c>
      <c r="F46" s="86">
        <f t="shared" si="14"/>
        <v>147.84000000000003</v>
      </c>
      <c r="G46" s="86">
        <f t="shared" si="15"/>
        <v>6600</v>
      </c>
      <c r="H46" s="86">
        <f t="shared" si="16"/>
        <v>1320</v>
      </c>
      <c r="I46" s="74"/>
      <c r="J46" s="87">
        <f t="shared" si="17"/>
        <v>14063.573333333334</v>
      </c>
      <c r="K46" s="86">
        <f t="shared" si="18"/>
        <v>7463.573333333334</v>
      </c>
      <c r="L46" s="88">
        <f t="shared" si="20"/>
        <v>19063.573333333334</v>
      </c>
      <c r="M46" s="89">
        <f t="shared" si="19"/>
        <v>6600</v>
      </c>
      <c r="N46" s="29"/>
      <c r="O46" s="14"/>
      <c r="P46" s="14"/>
      <c r="Q46" s="14"/>
      <c r="R46" s="14"/>
      <c r="S46" s="14"/>
      <c r="T46" s="14"/>
      <c r="U46" s="16"/>
    </row>
    <row r="47" spans="1:21" ht="13.5">
      <c r="A47" s="10"/>
      <c r="B47" s="38">
        <f t="shared" si="10"/>
        <v>600</v>
      </c>
      <c r="C47" s="78">
        <f t="shared" si="11"/>
        <v>2464</v>
      </c>
      <c r="D47" s="78">
        <f t="shared" si="12"/>
        <v>2464</v>
      </c>
      <c r="E47" s="78">
        <f t="shared" si="13"/>
        <v>1478.4</v>
      </c>
      <c r="F47" s="78">
        <f t="shared" si="14"/>
        <v>147.84000000000003</v>
      </c>
      <c r="G47" s="78">
        <f t="shared" si="15"/>
        <v>7920</v>
      </c>
      <c r="H47" s="78">
        <f t="shared" si="16"/>
        <v>1584</v>
      </c>
      <c r="I47" s="40"/>
      <c r="J47" s="83">
        <f t="shared" si="17"/>
        <v>16058.24</v>
      </c>
      <c r="K47" s="78">
        <f t="shared" si="18"/>
        <v>8138.24</v>
      </c>
      <c r="L47" s="84">
        <f t="shared" si="20"/>
        <v>22058.24</v>
      </c>
      <c r="M47" s="85">
        <f t="shared" si="19"/>
        <v>7920</v>
      </c>
      <c r="N47" s="29"/>
      <c r="O47" s="14"/>
      <c r="P47" s="14"/>
      <c r="Q47" s="14"/>
      <c r="R47" s="14"/>
      <c r="S47" s="14"/>
      <c r="T47" s="14"/>
      <c r="U47" s="16"/>
    </row>
    <row r="48" spans="1:21" ht="13.5">
      <c r="A48" s="10"/>
      <c r="B48" s="38">
        <f t="shared" si="10"/>
        <v>700</v>
      </c>
      <c r="C48" s="78">
        <f t="shared" si="11"/>
        <v>2874.6666666666665</v>
      </c>
      <c r="D48" s="78">
        <f t="shared" si="12"/>
        <v>2464</v>
      </c>
      <c r="E48" s="78">
        <f t="shared" si="13"/>
        <v>1478.4</v>
      </c>
      <c r="F48" s="78">
        <f t="shared" si="14"/>
        <v>147.84000000000003</v>
      </c>
      <c r="G48" s="78">
        <f t="shared" si="15"/>
        <v>9240</v>
      </c>
      <c r="H48" s="78">
        <f t="shared" si="16"/>
        <v>1848</v>
      </c>
      <c r="I48" s="40"/>
      <c r="J48" s="83">
        <f t="shared" si="17"/>
        <v>18052.906666666666</v>
      </c>
      <c r="K48" s="78">
        <f t="shared" si="18"/>
        <v>8812.906666666666</v>
      </c>
      <c r="L48" s="84">
        <f t="shared" si="20"/>
        <v>25052.90666666667</v>
      </c>
      <c r="M48" s="85">
        <f t="shared" si="19"/>
        <v>9240</v>
      </c>
      <c r="N48" s="29"/>
      <c r="O48" s="14"/>
      <c r="P48" s="14"/>
      <c r="Q48" s="14"/>
      <c r="R48" s="14"/>
      <c r="S48" s="14"/>
      <c r="T48" s="14"/>
      <c r="U48" s="16"/>
    </row>
    <row r="49" spans="1:21" ht="13.5">
      <c r="A49" s="10"/>
      <c r="B49" s="38">
        <f t="shared" si="10"/>
        <v>800</v>
      </c>
      <c r="C49" s="78">
        <f t="shared" si="11"/>
        <v>3285.333333333333</v>
      </c>
      <c r="D49" s="78">
        <f t="shared" si="12"/>
        <v>2464</v>
      </c>
      <c r="E49" s="78">
        <f t="shared" si="13"/>
        <v>1478.4</v>
      </c>
      <c r="F49" s="78">
        <f t="shared" si="14"/>
        <v>147.84</v>
      </c>
      <c r="G49" s="78">
        <f t="shared" si="15"/>
        <v>10560</v>
      </c>
      <c r="H49" s="78">
        <f t="shared" si="16"/>
        <v>2112</v>
      </c>
      <c r="I49" s="40"/>
      <c r="J49" s="83">
        <f t="shared" si="17"/>
        <v>20047.573333333334</v>
      </c>
      <c r="K49" s="78">
        <f t="shared" si="18"/>
        <v>9487.573333333334</v>
      </c>
      <c r="L49" s="84">
        <f t="shared" si="20"/>
        <v>28047.573333333334</v>
      </c>
      <c r="M49" s="85">
        <f t="shared" si="19"/>
        <v>10560</v>
      </c>
      <c r="N49" s="29"/>
      <c r="O49" s="14"/>
      <c r="P49" s="14"/>
      <c r="Q49" s="14"/>
      <c r="R49" s="14"/>
      <c r="S49" s="14"/>
      <c r="T49" s="14"/>
      <c r="U49" s="16"/>
    </row>
    <row r="50" spans="1:21" ht="13.5">
      <c r="A50" s="10"/>
      <c r="B50" s="38">
        <f t="shared" si="10"/>
        <v>900</v>
      </c>
      <c r="C50" s="78">
        <f t="shared" si="11"/>
        <v>3696</v>
      </c>
      <c r="D50" s="78">
        <f t="shared" si="12"/>
        <v>2464</v>
      </c>
      <c r="E50" s="78">
        <f t="shared" si="13"/>
        <v>1478.4</v>
      </c>
      <c r="F50" s="78">
        <f t="shared" si="14"/>
        <v>147.84000000000003</v>
      </c>
      <c r="G50" s="78">
        <f t="shared" si="15"/>
        <v>11880</v>
      </c>
      <c r="H50" s="78">
        <f t="shared" si="16"/>
        <v>2376</v>
      </c>
      <c r="I50" s="40"/>
      <c r="J50" s="83">
        <f t="shared" si="17"/>
        <v>22042.239999999998</v>
      </c>
      <c r="K50" s="78">
        <f t="shared" si="18"/>
        <v>10162.239999999998</v>
      </c>
      <c r="L50" s="84">
        <f t="shared" si="20"/>
        <v>31042.24</v>
      </c>
      <c r="M50" s="85">
        <f t="shared" si="19"/>
        <v>11880</v>
      </c>
      <c r="N50" s="29"/>
      <c r="O50" s="14"/>
      <c r="P50" s="14"/>
      <c r="Q50" s="14"/>
      <c r="R50" s="14"/>
      <c r="S50" s="14"/>
      <c r="T50" s="14"/>
      <c r="U50" s="16"/>
    </row>
    <row r="51" spans="1:21" ht="13.5">
      <c r="A51" s="10"/>
      <c r="B51" s="38">
        <f t="shared" si="10"/>
        <v>1000</v>
      </c>
      <c r="C51" s="86">
        <f t="shared" si="11"/>
        <v>4106.666666666666</v>
      </c>
      <c r="D51" s="86">
        <f t="shared" si="12"/>
        <v>2464</v>
      </c>
      <c r="E51" s="86">
        <f t="shared" si="13"/>
        <v>1478.3999999999999</v>
      </c>
      <c r="F51" s="86">
        <f t="shared" si="14"/>
        <v>147.84000000000003</v>
      </c>
      <c r="G51" s="86">
        <f t="shared" si="15"/>
        <v>13200</v>
      </c>
      <c r="H51" s="86">
        <f t="shared" si="16"/>
        <v>2640</v>
      </c>
      <c r="I51" s="74"/>
      <c r="J51" s="87">
        <f t="shared" si="17"/>
        <v>24036.906666666666</v>
      </c>
      <c r="K51" s="86">
        <f t="shared" si="18"/>
        <v>10836.906666666666</v>
      </c>
      <c r="L51" s="88">
        <f t="shared" si="20"/>
        <v>34036.90666666667</v>
      </c>
      <c r="M51" s="89">
        <f t="shared" si="19"/>
        <v>13200</v>
      </c>
      <c r="N51" s="29"/>
      <c r="O51" s="14"/>
      <c r="P51" s="14"/>
      <c r="Q51" s="14"/>
      <c r="R51" s="14"/>
      <c r="S51" s="14"/>
      <c r="T51" s="14"/>
      <c r="U51" s="16"/>
    </row>
    <row r="52" spans="1:21" ht="13.5">
      <c r="A52" s="10"/>
      <c r="B52" s="38">
        <f t="shared" si="10"/>
        <v>1100</v>
      </c>
      <c r="C52" s="78">
        <f t="shared" si="11"/>
        <v>4517.333333333333</v>
      </c>
      <c r="D52" s="78">
        <f t="shared" si="12"/>
        <v>2464.0000000000005</v>
      </c>
      <c r="E52" s="78">
        <f t="shared" si="13"/>
        <v>1478.4</v>
      </c>
      <c r="F52" s="78">
        <f t="shared" si="14"/>
        <v>147.84000000000003</v>
      </c>
      <c r="G52" s="78">
        <f t="shared" si="15"/>
        <v>14520</v>
      </c>
      <c r="H52" s="78">
        <f t="shared" si="16"/>
        <v>2904</v>
      </c>
      <c r="I52" s="40"/>
      <c r="J52" s="83">
        <f t="shared" si="17"/>
        <v>26031.573333333334</v>
      </c>
      <c r="K52" s="78">
        <f t="shared" si="18"/>
        <v>11511.573333333334</v>
      </c>
      <c r="L52" s="84">
        <f t="shared" si="20"/>
        <v>37031.573333333334</v>
      </c>
      <c r="M52" s="85">
        <f t="shared" si="19"/>
        <v>14520</v>
      </c>
      <c r="N52" s="29"/>
      <c r="O52" s="14"/>
      <c r="P52" s="14"/>
      <c r="Q52" s="14"/>
      <c r="R52" s="14"/>
      <c r="S52" s="14"/>
      <c r="T52" s="14"/>
      <c r="U52" s="16"/>
    </row>
    <row r="53" spans="1:21" ht="13.5">
      <c r="A53" s="10"/>
      <c r="B53" s="38">
        <f t="shared" si="10"/>
        <v>1200</v>
      </c>
      <c r="C53" s="78">
        <f t="shared" si="11"/>
        <v>4928</v>
      </c>
      <c r="D53" s="78">
        <f t="shared" si="12"/>
        <v>2464</v>
      </c>
      <c r="E53" s="78">
        <f t="shared" si="13"/>
        <v>1478.4</v>
      </c>
      <c r="F53" s="78">
        <f t="shared" si="14"/>
        <v>147.84000000000003</v>
      </c>
      <c r="G53" s="78">
        <f t="shared" si="15"/>
        <v>15840</v>
      </c>
      <c r="H53" s="78">
        <f t="shared" si="16"/>
        <v>3168</v>
      </c>
      <c r="I53" s="40"/>
      <c r="J53" s="83">
        <f t="shared" si="17"/>
        <v>28026.239999999998</v>
      </c>
      <c r="K53" s="78">
        <f t="shared" si="18"/>
        <v>12186.239999999998</v>
      </c>
      <c r="L53" s="84">
        <f t="shared" si="20"/>
        <v>40026.24</v>
      </c>
      <c r="M53" s="85">
        <f t="shared" si="19"/>
        <v>15840</v>
      </c>
      <c r="N53" s="29"/>
      <c r="O53" s="14"/>
      <c r="P53" s="14"/>
      <c r="Q53" s="14"/>
      <c r="R53" s="14"/>
      <c r="S53" s="14"/>
      <c r="T53" s="14"/>
      <c r="U53" s="16"/>
    </row>
    <row r="54" spans="1:21" ht="13.5">
      <c r="A54" s="10"/>
      <c r="B54" s="38">
        <f t="shared" si="10"/>
        <v>1300</v>
      </c>
      <c r="C54" s="78">
        <f t="shared" si="11"/>
        <v>5338.666666666666</v>
      </c>
      <c r="D54" s="78">
        <f t="shared" si="12"/>
        <v>2464</v>
      </c>
      <c r="E54" s="78">
        <f t="shared" si="13"/>
        <v>1478.4</v>
      </c>
      <c r="F54" s="78">
        <f t="shared" si="14"/>
        <v>147.84000000000003</v>
      </c>
      <c r="G54" s="78">
        <f t="shared" si="15"/>
        <v>17160</v>
      </c>
      <c r="H54" s="78">
        <f t="shared" si="16"/>
        <v>3432</v>
      </c>
      <c r="I54" s="40"/>
      <c r="J54" s="83">
        <f t="shared" si="17"/>
        <v>30020.906666666666</v>
      </c>
      <c r="K54" s="78">
        <f t="shared" si="18"/>
        <v>12860.906666666666</v>
      </c>
      <c r="L54" s="84">
        <f t="shared" si="20"/>
        <v>43020.90666666667</v>
      </c>
      <c r="M54" s="85">
        <f t="shared" si="19"/>
        <v>17160</v>
      </c>
      <c r="N54" s="29"/>
      <c r="O54" s="14"/>
      <c r="P54" s="14"/>
      <c r="Q54" s="14"/>
      <c r="R54" s="14"/>
      <c r="S54" s="14"/>
      <c r="T54" s="14"/>
      <c r="U54" s="16"/>
    </row>
    <row r="55" spans="1:21" ht="13.5">
      <c r="A55" s="10"/>
      <c r="B55" s="38">
        <f t="shared" si="10"/>
        <v>1400</v>
      </c>
      <c r="C55" s="78">
        <f t="shared" si="11"/>
        <v>5749.333333333333</v>
      </c>
      <c r="D55" s="78">
        <f t="shared" si="12"/>
        <v>2464</v>
      </c>
      <c r="E55" s="78">
        <f t="shared" si="13"/>
        <v>1478.4</v>
      </c>
      <c r="F55" s="78">
        <f t="shared" si="14"/>
        <v>147.84000000000003</v>
      </c>
      <c r="G55" s="78">
        <f t="shared" si="15"/>
        <v>18480</v>
      </c>
      <c r="H55" s="78">
        <f t="shared" si="16"/>
        <v>3696</v>
      </c>
      <c r="I55" s="40"/>
      <c r="J55" s="83">
        <f t="shared" si="17"/>
        <v>32015.573333333334</v>
      </c>
      <c r="K55" s="78">
        <f t="shared" si="18"/>
        <v>13535.573333333334</v>
      </c>
      <c r="L55" s="84">
        <f t="shared" si="20"/>
        <v>46015.57333333334</v>
      </c>
      <c r="M55" s="85">
        <f t="shared" si="19"/>
        <v>18480</v>
      </c>
      <c r="N55" s="29"/>
      <c r="O55" s="14"/>
      <c r="P55" s="14"/>
      <c r="Q55" s="14"/>
      <c r="R55" s="14"/>
      <c r="S55" s="14"/>
      <c r="T55" s="14"/>
      <c r="U55" s="16"/>
    </row>
    <row r="56" spans="1:21" ht="13.5">
      <c r="A56" s="10"/>
      <c r="B56" s="38">
        <f t="shared" si="10"/>
        <v>1500</v>
      </c>
      <c r="C56" s="78">
        <f t="shared" si="11"/>
        <v>6160</v>
      </c>
      <c r="D56" s="78">
        <f t="shared" si="12"/>
        <v>2464</v>
      </c>
      <c r="E56" s="78">
        <f t="shared" si="13"/>
        <v>1478.4</v>
      </c>
      <c r="F56" s="78">
        <f t="shared" si="14"/>
        <v>147.84</v>
      </c>
      <c r="G56" s="78">
        <f t="shared" si="15"/>
        <v>19800</v>
      </c>
      <c r="H56" s="78">
        <f t="shared" si="16"/>
        <v>3960</v>
      </c>
      <c r="I56" s="40"/>
      <c r="J56" s="83">
        <f t="shared" si="17"/>
        <v>34010.24</v>
      </c>
      <c r="K56" s="78">
        <f t="shared" si="18"/>
        <v>14210.239999999998</v>
      </c>
      <c r="L56" s="84">
        <f t="shared" si="20"/>
        <v>49010.24</v>
      </c>
      <c r="M56" s="85">
        <f t="shared" si="19"/>
        <v>19800</v>
      </c>
      <c r="N56" s="29"/>
      <c r="O56" s="14"/>
      <c r="P56" s="14"/>
      <c r="Q56" s="14"/>
      <c r="R56" s="14"/>
      <c r="S56" s="14"/>
      <c r="T56" s="14"/>
      <c r="U56" s="16"/>
    </row>
    <row r="57" spans="1:21" ht="13.5">
      <c r="A57" s="10"/>
      <c r="B57" s="90">
        <f t="shared" si="10"/>
        <v>1600</v>
      </c>
      <c r="C57" s="91">
        <f t="shared" si="11"/>
        <v>6570.666666666666</v>
      </c>
      <c r="D57" s="91">
        <f t="shared" si="12"/>
        <v>2464</v>
      </c>
      <c r="E57" s="91">
        <f t="shared" si="13"/>
        <v>1478.4</v>
      </c>
      <c r="F57" s="91">
        <f t="shared" si="14"/>
        <v>147.84</v>
      </c>
      <c r="G57" s="91">
        <f t="shared" si="15"/>
        <v>21120</v>
      </c>
      <c r="H57" s="91">
        <f t="shared" si="16"/>
        <v>4224</v>
      </c>
      <c r="I57" s="92"/>
      <c r="J57" s="93">
        <f t="shared" si="17"/>
        <v>36004.90666666666</v>
      </c>
      <c r="K57" s="91">
        <f t="shared" si="18"/>
        <v>14884.906666666662</v>
      </c>
      <c r="L57" s="84">
        <f t="shared" si="20"/>
        <v>52004.90666666667</v>
      </c>
      <c r="M57" s="94">
        <f t="shared" si="19"/>
        <v>21120</v>
      </c>
      <c r="N57" s="29"/>
      <c r="O57" s="14"/>
      <c r="P57" s="14"/>
      <c r="Q57" s="14"/>
      <c r="R57" s="14"/>
      <c r="S57" s="14"/>
      <c r="T57" s="14"/>
      <c r="U57" s="16"/>
    </row>
    <row r="58" spans="1:21" ht="13.5">
      <c r="A58" s="10"/>
      <c r="B58" s="38">
        <f t="shared" si="10"/>
        <v>1700</v>
      </c>
      <c r="C58" s="78">
        <f t="shared" si="11"/>
        <v>6981.333333333333</v>
      </c>
      <c r="D58" s="78">
        <f t="shared" si="12"/>
        <v>2464</v>
      </c>
      <c r="E58" s="78">
        <f t="shared" si="13"/>
        <v>1478.4</v>
      </c>
      <c r="F58" s="78">
        <f t="shared" si="14"/>
        <v>147.84000000000003</v>
      </c>
      <c r="G58" s="78">
        <f t="shared" si="15"/>
        <v>22440</v>
      </c>
      <c r="H58" s="78">
        <f t="shared" si="16"/>
        <v>4488</v>
      </c>
      <c r="I58" s="40"/>
      <c r="J58" s="83">
        <f t="shared" si="17"/>
        <v>37999.573333333334</v>
      </c>
      <c r="K58" s="78">
        <f t="shared" si="18"/>
        <v>15559.573333333334</v>
      </c>
      <c r="L58" s="84">
        <f t="shared" si="20"/>
        <v>54999.57333333333</v>
      </c>
      <c r="M58" s="85">
        <f t="shared" si="19"/>
        <v>22440</v>
      </c>
      <c r="N58" s="29"/>
      <c r="O58" s="14"/>
      <c r="P58" s="14"/>
      <c r="Q58" s="14"/>
      <c r="R58" s="14"/>
      <c r="S58" s="14"/>
      <c r="T58" s="14"/>
      <c r="U58" s="16"/>
    </row>
    <row r="59" spans="1:21" ht="13.5">
      <c r="A59" s="10"/>
      <c r="B59" s="38">
        <f t="shared" si="10"/>
        <v>1800</v>
      </c>
      <c r="C59" s="78">
        <f t="shared" si="11"/>
        <v>7392</v>
      </c>
      <c r="D59" s="78">
        <f t="shared" si="12"/>
        <v>2464</v>
      </c>
      <c r="E59" s="78">
        <f t="shared" si="13"/>
        <v>1478.4</v>
      </c>
      <c r="F59" s="78">
        <f t="shared" si="14"/>
        <v>147.84000000000003</v>
      </c>
      <c r="G59" s="78">
        <f t="shared" si="15"/>
        <v>23760</v>
      </c>
      <c r="H59" s="78">
        <f t="shared" si="16"/>
        <v>4752</v>
      </c>
      <c r="I59" s="40"/>
      <c r="J59" s="83">
        <f t="shared" si="17"/>
        <v>39994.24</v>
      </c>
      <c r="K59" s="78">
        <f t="shared" si="18"/>
        <v>16234.239999999998</v>
      </c>
      <c r="L59" s="84">
        <f t="shared" si="20"/>
        <v>57994.24</v>
      </c>
      <c r="M59" s="85">
        <f t="shared" si="19"/>
        <v>23760</v>
      </c>
      <c r="N59" s="29"/>
      <c r="O59" s="14"/>
      <c r="P59" s="14"/>
      <c r="Q59" s="14"/>
      <c r="R59" s="14"/>
      <c r="S59" s="14"/>
      <c r="T59" s="14"/>
      <c r="U59" s="16"/>
    </row>
    <row r="60" spans="1:21" ht="13.5">
      <c r="A60" s="10"/>
      <c r="B60" s="38">
        <f t="shared" si="10"/>
        <v>1900</v>
      </c>
      <c r="C60" s="78">
        <f t="shared" si="11"/>
        <v>7802.666666666666</v>
      </c>
      <c r="D60" s="78">
        <f t="shared" si="12"/>
        <v>2464</v>
      </c>
      <c r="E60" s="78">
        <f t="shared" si="13"/>
        <v>1478.4</v>
      </c>
      <c r="F60" s="78">
        <f t="shared" si="14"/>
        <v>147.84</v>
      </c>
      <c r="G60" s="78">
        <f t="shared" si="15"/>
        <v>25080</v>
      </c>
      <c r="H60" s="78">
        <f t="shared" si="16"/>
        <v>5016</v>
      </c>
      <c r="I60" s="40"/>
      <c r="J60" s="83">
        <f t="shared" si="17"/>
        <v>41988.90666666666</v>
      </c>
      <c r="K60" s="78">
        <f t="shared" si="18"/>
        <v>16908.906666666662</v>
      </c>
      <c r="L60" s="84">
        <f t="shared" si="20"/>
        <v>60988.90666666667</v>
      </c>
      <c r="M60" s="85">
        <f t="shared" si="19"/>
        <v>25080</v>
      </c>
      <c r="N60" s="29"/>
      <c r="O60" s="14"/>
      <c r="P60" s="14"/>
      <c r="Q60" s="14"/>
      <c r="R60" s="14"/>
      <c r="S60" s="14"/>
      <c r="T60" s="14"/>
      <c r="U60" s="16"/>
    </row>
    <row r="61" spans="1:21" ht="14.25" thickBot="1">
      <c r="A61" s="10"/>
      <c r="B61" s="38">
        <f t="shared" si="10"/>
        <v>2000</v>
      </c>
      <c r="C61" s="78">
        <f t="shared" si="11"/>
        <v>8213.333333333332</v>
      </c>
      <c r="D61" s="78">
        <f t="shared" si="12"/>
        <v>2464</v>
      </c>
      <c r="E61" s="78">
        <f t="shared" si="13"/>
        <v>1478.3999999999999</v>
      </c>
      <c r="F61" s="78">
        <f t="shared" si="14"/>
        <v>147.84000000000003</v>
      </c>
      <c r="G61" s="78">
        <f t="shared" si="15"/>
        <v>26400</v>
      </c>
      <c r="H61" s="78">
        <f t="shared" si="16"/>
        <v>5280</v>
      </c>
      <c r="I61" s="40"/>
      <c r="J61" s="95">
        <f t="shared" si="17"/>
        <v>43983.573333333334</v>
      </c>
      <c r="K61" s="96">
        <f t="shared" si="18"/>
        <v>17583.573333333334</v>
      </c>
      <c r="L61" s="97">
        <f t="shared" si="20"/>
        <v>63983.573333333334</v>
      </c>
      <c r="M61" s="98">
        <f t="shared" si="19"/>
        <v>26400</v>
      </c>
      <c r="N61" s="29"/>
      <c r="O61" s="14"/>
      <c r="P61" s="14"/>
      <c r="Q61" s="14"/>
      <c r="R61" s="14"/>
      <c r="S61" s="14"/>
      <c r="T61" s="14"/>
      <c r="U61" s="16"/>
    </row>
    <row r="62" spans="1:21" ht="13.5">
      <c r="A62" s="10"/>
      <c r="B62" s="99"/>
      <c r="C62" s="60"/>
      <c r="D62" s="60"/>
      <c r="E62" s="60"/>
      <c r="F62" s="60"/>
      <c r="G62" s="60"/>
      <c r="H62" s="60"/>
      <c r="I62" s="60"/>
      <c r="J62" s="60"/>
      <c r="K62" s="60"/>
      <c r="L62" s="60"/>
      <c r="M62" s="60"/>
      <c r="N62" s="61"/>
      <c r="O62" s="14"/>
      <c r="P62" s="14"/>
      <c r="Q62" s="14"/>
      <c r="R62" s="14"/>
      <c r="S62" s="14"/>
      <c r="T62" s="14"/>
      <c r="U62" s="16"/>
    </row>
    <row r="63" spans="1:21" ht="13.5">
      <c r="A63" s="100"/>
      <c r="B63" s="101"/>
      <c r="C63" s="101"/>
      <c r="D63" s="101"/>
      <c r="E63" s="101"/>
      <c r="F63" s="101"/>
      <c r="G63" s="101"/>
      <c r="H63" s="101"/>
      <c r="I63" s="101"/>
      <c r="J63" s="101"/>
      <c r="K63" s="101"/>
      <c r="L63" s="101"/>
      <c r="M63" s="101"/>
      <c r="N63" s="101"/>
      <c r="O63" s="101"/>
      <c r="P63" s="101"/>
      <c r="Q63" s="101"/>
      <c r="R63" s="101"/>
      <c r="S63" s="101"/>
      <c r="T63" s="101"/>
      <c r="U63" s="102"/>
    </row>
  </sheetData>
  <sheetProtection/>
  <printOptions horizontalCentered="1" verticalCentered="1"/>
  <pageMargins left="0.3937007874015748" right="0.3937007874015748" top="0.3937007874015748" bottom="0.3937007874015748" header="0" footer="0"/>
  <pageSetup fitToHeight="1" fitToWidth="1" horizontalDpi="300" verticalDpi="300" orientation="landscape" paperSize="9" scale="66" r:id="rId2"/>
  <headerFooter alignWithMargins="0">
    <oddHeader>&amp;R&amp;F</oddHeader>
  </headerFooter>
  <drawing r:id="rId1"/>
</worksheet>
</file>

<file path=xl/worksheets/sheet2.xml><?xml version="1.0" encoding="utf-8"?>
<worksheet xmlns="http://schemas.openxmlformats.org/spreadsheetml/2006/main" xmlns:r="http://schemas.openxmlformats.org/officeDocument/2006/relationships">
  <sheetPr codeName="Hoja2"/>
  <dimension ref="A1:AP27"/>
  <sheetViews>
    <sheetView zoomScalePageLayoutView="0" workbookViewId="0" topLeftCell="A1">
      <selection activeCell="A1" sqref="A1"/>
    </sheetView>
  </sheetViews>
  <sheetFormatPr defaultColWidth="11.421875" defaultRowHeight="12.75"/>
  <cols>
    <col min="1" max="1" width="80.00390625" style="2" customWidth="1"/>
  </cols>
  <sheetData>
    <row r="1" s="1" customFormat="1" ht="12.75">
      <c r="A1" s="3"/>
    </row>
    <row r="2" s="1" customFormat="1" ht="12.75">
      <c r="A2" s="3"/>
    </row>
    <row r="3" s="1" customFormat="1" ht="12.75">
      <c r="A3" s="3"/>
    </row>
    <row r="4" s="1" customFormat="1" ht="12.75">
      <c r="A4" s="3"/>
    </row>
    <row r="5" s="1" customFormat="1" ht="12.75">
      <c r="A5" s="3"/>
    </row>
    <row r="6" s="1" customFormat="1" ht="12.75">
      <c r="A6" s="3"/>
    </row>
    <row r="7" s="1" customFormat="1" ht="12.75">
      <c r="A7" s="3"/>
    </row>
    <row r="8" spans="1:42" ht="39" customHeight="1">
      <c r="A8" s="4" t="s">
        <v>45</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4.25" customHeight="1">
      <c r="A9" s="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12.75">
      <c r="A10" s="4" t="s">
        <v>46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24.75" customHeight="1">
      <c r="A11" s="4" t="s">
        <v>48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c r="A12" s="4" t="s">
        <v>61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2.75">
      <c r="A13" s="4" t="s">
        <v>41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75">
      <c r="A14" s="4" t="s">
        <v>42</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2.75">
      <c r="A15" s="4" t="s">
        <v>43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75">
      <c r="A16" s="4" t="s">
        <v>44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28.5" customHeight="1">
      <c r="A17" s="4" t="s">
        <v>47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75">
      <c r="A18" s="4" t="s">
        <v>49</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75">
      <c r="A19" s="4" t="s">
        <v>50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28.5" customHeight="1">
      <c r="A20" s="4" t="s">
        <v>51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43.5" customHeight="1">
      <c r="A21" s="4" t="s">
        <v>60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 customHeight="1">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27.75" customHeight="1">
      <c r="A23" s="4" t="s">
        <v>52</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 customHeight="1">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24.75" customHeight="1">
      <c r="A25" s="4" t="s">
        <v>53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75">
      <c r="A26" s="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23.25">
      <c r="A27" s="3" t="s">
        <v>59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sheetData>
  <sheetProtection/>
  <printOptions horizontalCentered="1"/>
  <pageMargins left="0.7874015748031497" right="0.7874015748031497" top="0.984251968503937" bottom="0.984251968503937"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Márquez</dc:creator>
  <cp:keywords/>
  <dc:description/>
  <cp:lastModifiedBy>LM</cp:lastModifiedBy>
  <cp:lastPrinted>2014-06-26T09:53:09Z</cp:lastPrinted>
  <dcterms:created xsi:type="dcterms:W3CDTF">2008-03-22T11:28:43Z</dcterms:created>
  <dcterms:modified xsi:type="dcterms:W3CDTF">2014-06-27T07:40:34Z</dcterms:modified>
  <cp:category/>
  <cp:version/>
  <cp:contentType/>
  <cp:contentStatus/>
</cp:coreProperties>
</file>