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592" windowHeight="8448" activeTab="0"/>
  </bookViews>
  <sheets>
    <sheet name="Opción 05" sheetId="1" r:id="rId1"/>
    <sheet name="Hipótesis" sheetId="2" r:id="rId2"/>
    <sheet name="Ayud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<sst xmlns="http://schemas.openxmlformats.org/spreadsheetml/2006/main" count="359" uniqueCount="251">
  <si>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</si>
  <si>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</si>
  <si>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</si>
  <si>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</si>
  <si>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</si>
  <si>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</si>
  <si>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</si>
  <si>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</si>
  <si>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</si>
  <si>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</si>
  <si>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</si>
  <si>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</si>
  <si>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</si>
  <si>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</si>
  <si>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</si>
  <si>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</si>
  <si>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</si>
  <si>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</si>
  <si>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</si>
  <si>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</si>
  <si>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</si>
  <si>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</si>
  <si>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</si>
  <si>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</si>
  <si>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</si>
  <si>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</si>
  <si>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</si>
  <si>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</si>
  <si>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</si>
  <si>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</si>
  <si>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</si>
  <si>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</si>
  <si>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</si>
  <si>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</si>
  <si>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</si>
  <si>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</si>
  <si>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</si>
  <si>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</si>
  <si>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</si>
  <si>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</si>
  <si>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</si>
  <si>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</si>
  <si>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</si>
  <si>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</si>
  <si>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</si>
  <si>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</si>
  <si>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</si>
  <si>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</si>
  <si>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</si>
  <si>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</si>
  <si>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</si>
  <si>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</si>
  <si>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</si>
  <si>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</si>
  <si>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</si>
  <si>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</si>
  <si>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</si>
  <si>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</si>
  <si>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</si>
  <si>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</si>
  <si>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</si>
  <si>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</si>
  <si>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</si>
  <si>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</si>
  <si>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</si>
  <si>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</si>
  <si>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</si>
  <si>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</si>
  <si>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</si>
  <si>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</si>
  <si>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</si>
  <si>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</si>
  <si>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</si>
  <si>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</si>
  <si>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</si>
  <si>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</si>
  <si>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</si>
  <si>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</si>
  <si>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</si>
  <si>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</si>
  <si>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</si>
  <si>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</si>
  <si>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</si>
  <si>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</si>
  <si>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</si>
  <si>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</si>
  <si>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</si>
  <si>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</si>
  <si>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</si>
  <si>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</si>
  <si>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</si>
  <si>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</si>
  <si>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</si>
  <si>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</si>
  <si>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</si>
  <si>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</si>
  <si>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</si>
  <si>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</si>
  <si>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</si>
  <si>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</si>
  <si>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</si>
  <si>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</si>
  <si>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</si>
  <si>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</si>
  <si>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</si>
  <si>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</si>
  <si>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</si>
  <si>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</si>
  <si>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</si>
  <si>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</si>
  <si>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</si>
  <si>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</si>
  <si>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</si>
  <si>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</si>
  <si>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</si>
  <si>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</si>
  <si>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</si>
  <si>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</si>
  <si>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</si>
  <si>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</si>
  <si>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</si>
  <si>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</si>
  <si>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</si>
  <si>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</si>
  <si>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</si>
  <si>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</si>
  <si>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</si>
  <si>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</si>
  <si>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</si>
  <si>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</si>
  <si>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</si>
  <si>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</si>
  <si>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</si>
  <si>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</si>
  <si>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</si>
  <si>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</si>
  <si>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</si>
  <si>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</si>
  <si>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</si>
  <si>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</si>
  <si>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</si>
  <si>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</si>
  <si>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</si>
  <si>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</si>
  <si>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</si>
  <si>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</si>
  <si>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</si>
  <si>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</si>
  <si>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</si>
  <si>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</si>
  <si>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</si>
  <si>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</si>
  <si>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</si>
  <si>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</si>
  <si>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</si>
  <si>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</si>
  <si>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</si>
  <si>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</si>
  <si>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</si>
  <si>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</si>
  <si>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</si>
  <si>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</si>
  <si>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</si>
  <si>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</si>
  <si>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</si>
  <si>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</si>
  <si>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</si>
  <si>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</si>
  <si>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</si>
  <si>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</si>
  <si>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</si>
  <si>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</si>
  <si>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</si>
  <si>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</si>
  <si>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</si>
  <si>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</si>
  <si>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</si>
  <si>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</si>
  <si>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</si>
  <si>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</si>
  <si>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</si>
  <si>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</si>
  <si>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</si>
  <si>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</si>
  <si>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</si>
  <si>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</si>
  <si>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</si>
  <si>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</si>
  <si>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</si>
  <si>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</si>
  <si>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</si>
  <si>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</si>
  <si>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</si>
  <si>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</si>
  <si>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</si>
  <si>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</si>
  <si>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</si>
  <si>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</si>
  <si>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</si>
  <si>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</si>
  <si>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</si>
  <si>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</si>
  <si>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</si>
  <si>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</si>
  <si>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</si>
  <si>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</si>
  <si>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</si>
  <si>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</si>
  <si>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</si>
  <si>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Opción 05 - Frutales hoja caduca (manzano, peral...)</t>
  </si>
  <si>
    <t>Poda</t>
  </si>
  <si>
    <t>Tractor (carga media)</t>
  </si>
  <si>
    <t>€/h</t>
  </si>
  <si>
    <t>Coste tractor</t>
  </si>
  <si>
    <t>Otras operaciones (**)</t>
  </si>
  <si>
    <t>Descripción operación</t>
  </si>
  <si>
    <t>Colocación riego</t>
  </si>
  <si>
    <t>Retirada del riego</t>
  </si>
  <si>
    <t>Transportes</t>
  </si>
  <si>
    <t>(**) Para el cálculo de los costes relativos a las operaciones complementarias se necesita incluir en la columna correspondiente</t>
  </si>
  <si>
    <t>la capacidad de trabajo del equipo con el que se realiza la operación (h/ha) y el coste de la operación (€/ha)</t>
  </si>
  <si>
    <t>Plataforma recolección fruta</t>
  </si>
  <si>
    <t>Mano obra recolección</t>
  </si>
  <si>
    <t>Otras operaciones manuales</t>
  </si>
  <si>
    <t>plataforma+tijeras neumáticas</t>
  </si>
  <si>
    <t>con 40 t/ha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</si>
  <si>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</si>
  <si>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Tasa de interés del 5%</t>
  </si>
  <si>
    <t>3150 €/cu.</t>
  </si>
  <si>
    <t>2600 €/m</t>
  </si>
  <si>
    <t>3.00 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</si>
  <si>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</si>
  <si>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</si>
  <si>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</si>
  <si>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</si>
  <si>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</si>
  <si>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</si>
  <si>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</si>
  <si>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6000 €/kL</t>
  </si>
  <si>
    <t>1750 €/t</t>
  </si>
  <si>
    <t>2000 €/m3</t>
  </si>
  <si>
    <t>450 €/m</t>
  </si>
  <si>
    <t>5500 €/kL</t>
  </si>
  <si>
    <t>Espolvoreador viña</t>
  </si>
  <si>
    <t>3300 €/kL</t>
  </si>
  <si>
    <t>4400 €/m</t>
  </si>
  <si>
    <t>1000 €/m</t>
  </si>
  <si>
    <t>20-30000 €</t>
  </si>
  <si>
    <t>Picadora de paja</t>
  </si>
  <si>
    <t>1250 €/kW</t>
  </si>
  <si>
    <t>1500 €/kW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</si>
</sst>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62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48"/>
      <name val="Arial"/>
      <family val="2"/>
    </font>
    <font>
      <sz val="5"/>
      <name val="Arial"/>
      <family val="2"/>
    </font>
    <font>
      <sz val="6"/>
      <color indexed="9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6"/>
      <color indexed="42"/>
      <name val="Arial"/>
      <family val="2"/>
    </font>
    <font>
      <sz val="5"/>
      <color indexed="42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3" fillId="0" borderId="28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 vertical="top" wrapText="1"/>
    </xf>
    <xf numFmtId="0" fontId="4" fillId="41" borderId="10" xfId="0" applyFont="1" applyFill="1" applyBorder="1" applyAlignment="1">
      <alignment vertical="top" wrapText="1"/>
    </xf>
    <xf numFmtId="0" fontId="0" fillId="42" borderId="10" xfId="0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6" xfId="0" applyNumberFormat="1" applyFont="1" applyBorder="1" applyAlignment="1">
      <alignment horizontal="center" vertical="top" wrapText="1"/>
    </xf>
    <xf numFmtId="2" fontId="16" fillId="0" borderId="37" xfId="0" applyNumberFormat="1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168" fontId="3" fillId="0" borderId="39" xfId="0" applyNumberFormat="1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0" fillId="39" borderId="21" xfId="0" applyFill="1" applyBorder="1" applyAlignment="1">
      <alignment/>
    </xf>
    <xf numFmtId="0" fontId="21" fillId="39" borderId="24" xfId="0" applyFont="1" applyFill="1" applyBorder="1" applyAlignment="1">
      <alignment/>
    </xf>
    <xf numFmtId="0" fontId="0" fillId="39" borderId="41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2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32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3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4" fillId="0" borderId="31" xfId="0" applyNumberFormat="1" applyFont="1" applyBorder="1" applyAlignment="1">
      <alignment horizontal="center" vertical="top" wrapText="1"/>
    </xf>
    <xf numFmtId="0" fontId="4" fillId="0" borderId="44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1" xfId="0" applyFont="1" applyFill="1" applyBorder="1" applyAlignment="1">
      <alignment horizontal="right" vertical="top" wrapText="1"/>
    </xf>
    <xf numFmtId="0" fontId="4" fillId="39" borderId="41" xfId="0" applyFont="1" applyFill="1" applyBorder="1" applyAlignment="1">
      <alignment horizontal="center" vertical="top" wrapText="1"/>
    </xf>
    <xf numFmtId="1" fontId="4" fillId="39" borderId="41" xfId="0" applyNumberFormat="1" applyFont="1" applyFill="1" applyBorder="1" applyAlignment="1">
      <alignment horizontal="center" vertical="top" wrapText="1"/>
    </xf>
    <xf numFmtId="2" fontId="4" fillId="39" borderId="41" xfId="0" applyNumberFormat="1" applyFont="1" applyFill="1" applyBorder="1" applyAlignment="1">
      <alignment horizontal="center" vertical="top" wrapText="1"/>
    </xf>
    <xf numFmtId="2" fontId="4" fillId="39" borderId="31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2" xfId="0" applyNumberFormat="1" applyFont="1" applyFill="1" applyBorder="1" applyAlignment="1">
      <alignment horizontal="center" vertical="top" wrapText="1"/>
    </xf>
    <xf numFmtId="0" fontId="4" fillId="39" borderId="30" xfId="0" applyFont="1" applyFill="1" applyBorder="1" applyAlignment="1">
      <alignment vertical="top" wrapText="1"/>
    </xf>
    <xf numFmtId="0" fontId="4" fillId="39" borderId="43" xfId="0" applyFont="1" applyFill="1" applyBorder="1" applyAlignment="1">
      <alignment horizontal="right" vertical="top" wrapText="1"/>
    </xf>
    <xf numFmtId="0" fontId="4" fillId="39" borderId="43" xfId="0" applyFont="1" applyFill="1" applyBorder="1" applyAlignment="1">
      <alignment horizontal="center" vertical="top" wrapText="1"/>
    </xf>
    <xf numFmtId="1" fontId="4" fillId="39" borderId="43" xfId="0" applyNumberFormat="1" applyFont="1" applyFill="1" applyBorder="1" applyAlignment="1">
      <alignment horizontal="center" vertical="top" wrapText="1"/>
    </xf>
    <xf numFmtId="2" fontId="4" fillId="39" borderId="43" xfId="0" applyNumberFormat="1" applyFont="1" applyFill="1" applyBorder="1" applyAlignment="1">
      <alignment horizontal="center" vertical="top" wrapText="1"/>
    </xf>
    <xf numFmtId="2" fontId="4" fillId="39" borderId="42" xfId="0" applyNumberFormat="1" applyFont="1" applyFill="1" applyBorder="1" applyAlignment="1">
      <alignment horizontal="center" vertical="top" wrapText="1"/>
    </xf>
    <xf numFmtId="0" fontId="21" fillId="39" borderId="30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4" fillId="39" borderId="0" xfId="0" applyFont="1" applyFill="1" applyAlignment="1">
      <alignment horizontal="right"/>
    </xf>
    <xf numFmtId="0" fontId="6" fillId="0" borderId="38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22" fillId="39" borderId="0" xfId="0" applyFont="1" applyFill="1" applyBorder="1" applyAlignment="1">
      <alignment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0" fillId="39" borderId="0" xfId="0" applyFill="1" applyAlignment="1">
      <alignment/>
    </xf>
    <xf numFmtId="0" fontId="5" fillId="34" borderId="2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5" fillId="34" borderId="30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42" xfId="0" applyFill="1" applyBorder="1" applyAlignment="1">
      <alignment/>
    </xf>
    <xf numFmtId="0" fontId="1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0" fillId="34" borderId="31" xfId="0" applyFill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9" fillId="0" borderId="18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53" xfId="0" applyFont="1" applyBorder="1" applyAlignment="1">
      <alignment horizontal="right" vertical="top" wrapText="1"/>
    </xf>
    <xf numFmtId="0" fontId="1" fillId="0" borderId="5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" fontId="6" fillId="39" borderId="10" xfId="0" applyNumberFormat="1" applyFont="1" applyFill="1" applyBorder="1" applyAlignment="1">
      <alignment horizontal="center"/>
    </xf>
    <xf numFmtId="0" fontId="60" fillId="39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20" fillId="0" borderId="37" xfId="0" applyNumberFormat="1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24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10.emf" /><Relationship Id="rId10" Type="http://schemas.openxmlformats.org/officeDocument/2006/relationships/image" Target="../media/image4.emf" /><Relationship Id="rId11" Type="http://schemas.openxmlformats.org/officeDocument/2006/relationships/image" Target="../media/image22.emf" /><Relationship Id="rId12" Type="http://schemas.openxmlformats.org/officeDocument/2006/relationships/image" Target="../media/image21.emf" /><Relationship Id="rId13" Type="http://schemas.openxmlformats.org/officeDocument/2006/relationships/image" Target="../media/image19.emf" /><Relationship Id="rId14" Type="http://schemas.openxmlformats.org/officeDocument/2006/relationships/image" Target="../media/image20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4.emf" /><Relationship Id="rId18" Type="http://schemas.openxmlformats.org/officeDocument/2006/relationships/image" Target="../media/image16.emf" /><Relationship Id="rId19" Type="http://schemas.openxmlformats.org/officeDocument/2006/relationships/image" Target="../media/image7.emf" /><Relationship Id="rId20" Type="http://schemas.openxmlformats.org/officeDocument/2006/relationships/image" Target="../media/image2.emf" /><Relationship Id="rId21" Type="http://schemas.openxmlformats.org/officeDocument/2006/relationships/image" Target="../media/image12.emf" /><Relationship Id="rId22" Type="http://schemas.openxmlformats.org/officeDocument/2006/relationships/image" Target="../media/image15.emf" /><Relationship Id="rId23" Type="http://schemas.openxmlformats.org/officeDocument/2006/relationships/image" Target="../media/image1.emf" /><Relationship Id="rId24" Type="http://schemas.openxmlformats.org/officeDocument/2006/relationships/image" Target="../media/image6.emf" /><Relationship Id="rId2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7</xdr:row>
      <xdr:rowOff>95250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67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19050</xdr:rowOff>
    </xdr:from>
    <xdr:to>
      <xdr:col>1</xdr:col>
      <xdr:colOff>295275</xdr:colOff>
      <xdr:row>18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4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76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9525</xdr:rowOff>
    </xdr:from>
    <xdr:to>
      <xdr:col>1</xdr:col>
      <xdr:colOff>295275</xdr:colOff>
      <xdr:row>19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00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19050</xdr:rowOff>
    </xdr:from>
    <xdr:to>
      <xdr:col>1</xdr:col>
      <xdr:colOff>295275</xdr:colOff>
      <xdr:row>21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333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22</xdr:row>
      <xdr:rowOff>19050</xdr:rowOff>
    </xdr:from>
    <xdr:to>
      <xdr:col>1</xdr:col>
      <xdr:colOff>295275</xdr:colOff>
      <xdr:row>22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495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657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9525</xdr:rowOff>
    </xdr:from>
    <xdr:to>
      <xdr:col>1</xdr:col>
      <xdr:colOff>295275</xdr:colOff>
      <xdr:row>24</xdr:row>
      <xdr:rowOff>152400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3810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9525</xdr:rowOff>
    </xdr:from>
    <xdr:to>
      <xdr:col>1</xdr:col>
      <xdr:colOff>295275</xdr:colOff>
      <xdr:row>25</xdr:row>
      <xdr:rowOff>152400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3971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295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61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781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9525</xdr:rowOff>
    </xdr:from>
    <xdr:to>
      <xdr:col>1</xdr:col>
      <xdr:colOff>295275</xdr:colOff>
      <xdr:row>31</xdr:row>
      <xdr:rowOff>152400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4943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105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4292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35</xdr:row>
      <xdr:rowOff>9525</xdr:rowOff>
    </xdr:from>
    <xdr:to>
      <xdr:col>1</xdr:col>
      <xdr:colOff>295275</xdr:colOff>
      <xdr:row>35</xdr:row>
      <xdr:rowOff>257175</xdr:rowOff>
    </xdr:to>
    <xdr:pic>
      <xdr:nvPicPr>
        <xdr:cNvPr id="16" name="Check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591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67400" y="17240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95975" y="1885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36</xdr:row>
      <xdr:rowOff>9525</xdr:rowOff>
    </xdr:from>
    <xdr:to>
      <xdr:col>1</xdr:col>
      <xdr:colOff>295275</xdr:colOff>
      <xdr:row>36</xdr:row>
      <xdr:rowOff>152400</xdr:rowOff>
    </xdr:to>
    <xdr:pic>
      <xdr:nvPicPr>
        <xdr:cNvPr id="19" name="CheckBox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5876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37</xdr:row>
      <xdr:rowOff>0</xdr:rowOff>
    </xdr:from>
    <xdr:to>
      <xdr:col>1</xdr:col>
      <xdr:colOff>304800</xdr:colOff>
      <xdr:row>37</xdr:row>
      <xdr:rowOff>142875</xdr:rowOff>
    </xdr:to>
    <xdr:pic>
      <xdr:nvPicPr>
        <xdr:cNvPr id="20" name="CheckBox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029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38</xdr:row>
      <xdr:rowOff>0</xdr:rowOff>
    </xdr:from>
    <xdr:to>
      <xdr:col>1</xdr:col>
      <xdr:colOff>304800</xdr:colOff>
      <xdr:row>38</xdr:row>
      <xdr:rowOff>142875</xdr:rowOff>
    </xdr:to>
    <xdr:pic>
      <xdr:nvPicPr>
        <xdr:cNvPr id="21" name="CheckBox3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2425" y="61912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304800</xdr:colOff>
      <xdr:row>42</xdr:row>
      <xdr:rowOff>142875</xdr:rowOff>
    </xdr:to>
    <xdr:pic>
      <xdr:nvPicPr>
        <xdr:cNvPr id="22" name="CheckBox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6867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9525</xdr:rowOff>
    </xdr:from>
    <xdr:to>
      <xdr:col>1</xdr:col>
      <xdr:colOff>295275</xdr:colOff>
      <xdr:row>50</xdr:row>
      <xdr:rowOff>152400</xdr:rowOff>
    </xdr:to>
    <xdr:pic>
      <xdr:nvPicPr>
        <xdr:cNvPr id="23" name="CheckBox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8210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9525</xdr:rowOff>
    </xdr:from>
    <xdr:to>
      <xdr:col>5</xdr:col>
      <xdr:colOff>266700</xdr:colOff>
      <xdr:row>45</xdr:row>
      <xdr:rowOff>171450</xdr:rowOff>
    </xdr:to>
    <xdr:pic>
      <xdr:nvPicPr>
        <xdr:cNvPr id="24" name="ScrollBar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57575" y="73818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40</xdr:row>
      <xdr:rowOff>0</xdr:rowOff>
    </xdr:from>
    <xdr:to>
      <xdr:col>1</xdr:col>
      <xdr:colOff>304800</xdr:colOff>
      <xdr:row>40</xdr:row>
      <xdr:rowOff>247650</xdr:rowOff>
    </xdr:to>
    <xdr:pic>
      <xdr:nvPicPr>
        <xdr:cNvPr id="25" name="CheckBox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65151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5</xdr:row>
      <xdr:rowOff>142875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438150</xdr:colOff>
      <xdr:row>5</xdr:row>
      <xdr:rowOff>85725</xdr:rowOff>
    </xdr:to>
    <xdr:pic>
      <xdr:nvPicPr>
        <xdr:cNvPr id="1" name="Picture 2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BaseDeCalcul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 00"/>
      <sheetName val="Hipótesis"/>
      <sheetName val="Ayuda"/>
    </sheetNames>
    <sheetDataSet>
      <sheetData sheetId="0">
        <row r="13">
          <cell r="H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337"/>
  <sheetViews>
    <sheetView tabSelected="1" zoomScalePageLayoutView="0" workbookViewId="0" topLeftCell="A1">
      <selection activeCell="J39" sqref="J39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7" ht="9.75" customHeight="1"/>
    <row r="8" ht="8.25" customHeight="1"/>
    <row r="9" spans="1:13" ht="12.75">
      <c r="A9" s="9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ht="12.75">
      <c r="A10" s="96"/>
      <c r="B10" s="97"/>
      <c r="C10" s="98" t="s">
        <v>209</v>
      </c>
      <c r="D10" s="97"/>
      <c r="E10" s="97"/>
      <c r="F10" s="97"/>
      <c r="G10" s="97"/>
      <c r="H10" s="97"/>
      <c r="I10" s="155" t="s">
        <v>48</v>
      </c>
      <c r="J10" s="97"/>
      <c r="K10" s="97"/>
      <c r="L10" s="97"/>
      <c r="M10" s="99"/>
    </row>
    <row r="11" spans="1:13" ht="12.75">
      <c r="A11" s="100"/>
      <c r="B11" s="97"/>
      <c r="C11" s="97"/>
      <c r="D11" s="97"/>
      <c r="E11" s="97"/>
      <c r="F11" s="97"/>
      <c r="G11" s="97"/>
      <c r="H11" s="101"/>
      <c r="I11" s="157" t="s">
        <v>213</v>
      </c>
      <c r="J11" s="218">
        <f>IF(H12,Hipótesis!N8,Hipótesis!M8)</f>
        <v>28.13</v>
      </c>
      <c r="K11" s="156" t="s">
        <v>212</v>
      </c>
      <c r="L11" s="97"/>
      <c r="M11" s="99"/>
    </row>
    <row r="12" spans="1:13" ht="12.75">
      <c r="A12" s="100"/>
      <c r="B12" s="97"/>
      <c r="C12" s="102" t="s">
        <v>55</v>
      </c>
      <c r="D12" s="97"/>
      <c r="E12" s="97"/>
      <c r="F12" s="97"/>
      <c r="G12" s="97"/>
      <c r="H12" s="160" t="b">
        <v>0</v>
      </c>
      <c r="I12" s="103" t="s">
        <v>43</v>
      </c>
      <c r="J12" s="104"/>
      <c r="K12" s="105" t="s">
        <v>49</v>
      </c>
      <c r="L12" s="105"/>
      <c r="M12" s="99"/>
    </row>
    <row r="13" spans="1:13" ht="12.75">
      <c r="A13" s="100"/>
      <c r="B13" s="97"/>
      <c r="C13" s="102" t="s">
        <v>56</v>
      </c>
      <c r="D13" s="97"/>
      <c r="E13" s="97"/>
      <c r="F13" s="97"/>
      <c r="G13" s="106"/>
      <c r="H13" s="160" t="b">
        <v>1</v>
      </c>
      <c r="I13" s="103" t="s">
        <v>44</v>
      </c>
      <c r="J13" s="107"/>
      <c r="K13" s="105" t="s">
        <v>50</v>
      </c>
      <c r="L13" s="105"/>
      <c r="M13" s="99"/>
    </row>
    <row r="14" spans="1:13" ht="13.5" thickBot="1">
      <c r="A14" s="100"/>
      <c r="B14" s="97"/>
      <c r="C14" s="102"/>
      <c r="D14" s="97"/>
      <c r="E14" s="97"/>
      <c r="F14" s="97"/>
      <c r="G14" s="106"/>
      <c r="H14" s="108"/>
      <c r="I14" s="97"/>
      <c r="J14" s="97"/>
      <c r="K14" s="97"/>
      <c r="L14" s="97"/>
      <c r="M14" s="99"/>
    </row>
    <row r="15" spans="1:13" ht="12.75">
      <c r="A15" s="110"/>
      <c r="B15" s="191"/>
      <c r="C15" s="192" t="str">
        <f>+Hipótesis!C10</f>
        <v>Tractor 120 CV – 2+2RM estándar</v>
      </c>
      <c r="D15" s="193" t="s">
        <v>40</v>
      </c>
      <c r="E15" s="195" t="s">
        <v>41</v>
      </c>
      <c r="F15" s="196"/>
      <c r="G15" s="17" t="s">
        <v>1</v>
      </c>
      <c r="H15" s="18" t="s">
        <v>3</v>
      </c>
      <c r="I15" s="19" t="s">
        <v>3</v>
      </c>
      <c r="J15" s="17"/>
      <c r="K15" s="19" t="s">
        <v>30</v>
      </c>
      <c r="L15" s="28" t="s">
        <v>7</v>
      </c>
      <c r="M15" s="99"/>
    </row>
    <row r="16" spans="1:13" ht="12.75">
      <c r="A16" s="93"/>
      <c r="B16" s="191"/>
      <c r="C16" s="192"/>
      <c r="D16" s="194"/>
      <c r="E16" s="197"/>
      <c r="F16" s="198"/>
      <c r="G16" s="20" t="s">
        <v>2</v>
      </c>
      <c r="H16" s="2" t="s">
        <v>4</v>
      </c>
      <c r="I16" s="21" t="s">
        <v>5</v>
      </c>
      <c r="J16" s="27" t="s">
        <v>6</v>
      </c>
      <c r="K16" s="21" t="s">
        <v>39</v>
      </c>
      <c r="L16" s="29" t="s">
        <v>5</v>
      </c>
      <c r="M16" s="99"/>
    </row>
    <row r="17" spans="1:13" ht="12.75">
      <c r="A17" s="93"/>
      <c r="B17" s="1"/>
      <c r="C17" s="33" t="s">
        <v>8</v>
      </c>
      <c r="D17" s="22"/>
      <c r="E17" s="2" t="s">
        <v>54</v>
      </c>
      <c r="F17" s="31" t="s">
        <v>42</v>
      </c>
      <c r="G17" s="22"/>
      <c r="H17" s="3"/>
      <c r="I17" s="23"/>
      <c r="J17" s="26"/>
      <c r="K17" s="35"/>
      <c r="L17" s="30"/>
      <c r="M17" s="99"/>
    </row>
    <row r="18" spans="1:13" ht="12.75">
      <c r="A18" s="93" t="b">
        <v>0</v>
      </c>
      <c r="B18" s="4"/>
      <c r="C18" s="34" t="str">
        <f>+Hipótesis!C13</f>
        <v>Arado de vertedera/disco</v>
      </c>
      <c r="D18" s="24" t="str">
        <f>+Hipótesis!D13</f>
        <v>4 c - 14"</v>
      </c>
      <c r="E18" s="11">
        <f>+Hipótesis!I13</f>
        <v>84</v>
      </c>
      <c r="F18" s="25">
        <f>IF(A18,K18/G18,0)</f>
        <v>0</v>
      </c>
      <c r="G18" s="24">
        <f>IF(A18,+Hipótesis!J13,0)</f>
        <v>0</v>
      </c>
      <c r="H18" s="11">
        <f>IF(A18,+Hipótesis!K13,0)</f>
        <v>0</v>
      </c>
      <c r="I18" s="25">
        <f>IF(A18,+Hipótesis!L13,0)</f>
        <v>0</v>
      </c>
      <c r="J18" s="27">
        <v>1</v>
      </c>
      <c r="K18" s="25">
        <f>+G18*J18*$D$46</f>
        <v>0</v>
      </c>
      <c r="L18" s="25">
        <f>IF(A18,+Hipótesis!O13*J18,0)</f>
        <v>0</v>
      </c>
      <c r="M18" s="99"/>
    </row>
    <row r="19" spans="1:13" ht="12.75">
      <c r="A19" s="93" t="b">
        <v>0</v>
      </c>
      <c r="B19" s="4"/>
      <c r="C19" s="34" t="str">
        <f>+Hipótesis!C16</f>
        <v>Subsolador – Descompactador</v>
      </c>
      <c r="D19" s="24" t="str">
        <f>+Hipótesis!D16</f>
        <v>4 p - 0,67 m</v>
      </c>
      <c r="E19" s="11">
        <f>+Hipótesis!I16</f>
        <v>103</v>
      </c>
      <c r="F19" s="25">
        <f>IF(A19,K19/G19,0)</f>
        <v>0</v>
      </c>
      <c r="G19" s="24">
        <f>IF(A19,+Hipótesis!J16,0)</f>
        <v>0</v>
      </c>
      <c r="H19" s="11">
        <f>IF(A19,+Hipótesis!K16,0)</f>
        <v>0</v>
      </c>
      <c r="I19" s="25">
        <f>IF(A19,+Hipótesis!L16,0)</f>
        <v>0</v>
      </c>
      <c r="J19" s="27">
        <v>1</v>
      </c>
      <c r="K19" s="25">
        <f>+G19*J19*$D$46</f>
        <v>0</v>
      </c>
      <c r="L19" s="25">
        <f>IF(A19,+Hipótesis!O16*J19,0)</f>
        <v>0</v>
      </c>
      <c r="M19" s="99"/>
    </row>
    <row r="20" spans="1:13" ht="12.75">
      <c r="A20" s="93" t="b">
        <v>0</v>
      </c>
      <c r="B20" s="4"/>
      <c r="C20" s="34" t="str">
        <f>+Hipótesis!C17</f>
        <v>Rotocultivador – Rotocultor</v>
      </c>
      <c r="D20" s="24" t="str">
        <f>+Hipótesis!D17</f>
        <v>2,50 m</v>
      </c>
      <c r="E20" s="11">
        <f>+Hipótesis!I17</f>
        <v>74</v>
      </c>
      <c r="F20" s="25">
        <f>IF(A20,K20/G20,0)</f>
        <v>0</v>
      </c>
      <c r="G20" s="24">
        <f>IF(A20,+Hipótesis!J17,0)</f>
        <v>0</v>
      </c>
      <c r="H20" s="11">
        <f>IF(A20,+Hipótesis!K17,0)</f>
        <v>0</v>
      </c>
      <c r="I20" s="25">
        <f>IF(A20,+Hipótesis!L17,0)</f>
        <v>0</v>
      </c>
      <c r="J20" s="27">
        <v>1</v>
      </c>
      <c r="K20" s="25">
        <f>+G20*J20*$D$46</f>
        <v>0</v>
      </c>
      <c r="L20" s="25">
        <f>IF(A20,+Hipótesis!O17*J20,0)</f>
        <v>0</v>
      </c>
      <c r="M20" s="99"/>
    </row>
    <row r="21" spans="1:13" ht="12.75">
      <c r="A21" s="93"/>
      <c r="B21" s="1"/>
      <c r="C21" s="33" t="s">
        <v>13</v>
      </c>
      <c r="D21" s="24"/>
      <c r="E21" s="11"/>
      <c r="F21" s="25"/>
      <c r="G21" s="24"/>
      <c r="H21" s="11"/>
      <c r="I21" s="25"/>
      <c r="J21" s="27"/>
      <c r="K21" s="25"/>
      <c r="L21" s="32"/>
      <c r="M21" s="99"/>
    </row>
    <row r="22" spans="1:13" ht="12.75">
      <c r="A22" s="93" t="b">
        <v>0</v>
      </c>
      <c r="B22" s="5"/>
      <c r="C22" s="34" t="str">
        <f>+Hipótesis!C19</f>
        <v>Grada de discos</v>
      </c>
      <c r="D22" s="24" t="str">
        <f>+Hipótesis!D19</f>
        <v>4,5 m - 0,15</v>
      </c>
      <c r="E22" s="11">
        <f>+Hipótesis!I19</f>
        <v>268</v>
      </c>
      <c r="F22" s="25">
        <f>IF(A22,K22/G22,0)</f>
        <v>0</v>
      </c>
      <c r="G22" s="24">
        <f>IF(A22,+Hipótesis!J19,0)</f>
        <v>0</v>
      </c>
      <c r="H22" s="11">
        <f>IF(A22,+Hipótesis!K19,0)</f>
        <v>0</v>
      </c>
      <c r="I22" s="25">
        <f>IF(A22,+Hipótesis!L19,0)</f>
        <v>0</v>
      </c>
      <c r="J22" s="27">
        <v>1</v>
      </c>
      <c r="K22" s="25">
        <f>+G22*J22*$D$46</f>
        <v>0</v>
      </c>
      <c r="L22" s="25">
        <f>IF(A22,+Hipótesis!O19*J22,0)</f>
        <v>0</v>
      </c>
      <c r="M22" s="99"/>
    </row>
    <row r="23" spans="1:13" ht="12.75">
      <c r="A23" s="93" t="b">
        <v>0</v>
      </c>
      <c r="B23" s="5"/>
      <c r="C23" s="34" t="str">
        <f>+Hipótesis!C20</f>
        <v>Cultivador de púas o brazos</v>
      </c>
      <c r="D23" s="24" t="str">
        <f>+Hipótesis!D20</f>
        <v>4,5 m - 0,15</v>
      </c>
      <c r="E23" s="11">
        <f>+Hipótesis!I20</f>
        <v>383</v>
      </c>
      <c r="F23" s="25">
        <f>IF(A23,K23/G23,0)</f>
        <v>0</v>
      </c>
      <c r="G23" s="24">
        <f>IF(A23,+Hipótesis!J20,0)</f>
        <v>0</v>
      </c>
      <c r="H23" s="11">
        <f>IF(A23,+Hipótesis!K20,0)</f>
        <v>0</v>
      </c>
      <c r="I23" s="25">
        <f>IF(A23,+Hipótesis!L20,0)</f>
        <v>0</v>
      </c>
      <c r="J23" s="27">
        <v>1</v>
      </c>
      <c r="K23" s="25">
        <f>+G23*J23*$D$46</f>
        <v>0</v>
      </c>
      <c r="L23" s="25">
        <f>IF(A23,+Hipótesis!O20*J23,0)</f>
        <v>0</v>
      </c>
      <c r="M23" s="99"/>
    </row>
    <row r="24" spans="1:13" ht="12.75">
      <c r="A24" s="93" t="b">
        <v>0</v>
      </c>
      <c r="B24" s="5"/>
      <c r="C24" s="34" t="str">
        <f>+Hipótesis!C21</f>
        <v>Grada accionada</v>
      </c>
      <c r="D24" s="24" t="str">
        <f>+Hipótesis!D21</f>
        <v>3,0 m - 0,15</v>
      </c>
      <c r="E24" s="11">
        <f>+Hipótesis!I21</f>
        <v>128</v>
      </c>
      <c r="F24" s="25">
        <f>IF(A24,K24/G24,0)</f>
        <v>0</v>
      </c>
      <c r="G24" s="24">
        <f>IF(A24,+Hipótesis!J21,0)</f>
        <v>0</v>
      </c>
      <c r="H24" s="11">
        <f>IF(A24,+Hipótesis!K21,0)</f>
        <v>0</v>
      </c>
      <c r="I24" s="25">
        <f>IF(A24,+Hipótesis!L21,0)</f>
        <v>0</v>
      </c>
      <c r="J24" s="27">
        <v>1</v>
      </c>
      <c r="K24" s="25">
        <f>+G24*J24*$D$46</f>
        <v>0</v>
      </c>
      <c r="L24" s="25">
        <f>IF(A24,+Hipótesis!O21*J24,0)</f>
        <v>0</v>
      </c>
      <c r="M24" s="99"/>
    </row>
    <row r="25" spans="1:13" ht="12.75">
      <c r="A25" s="93" t="b">
        <v>0</v>
      </c>
      <c r="B25" s="5"/>
      <c r="C25" s="34" t="str">
        <f>+Hipótesis!C22</f>
        <v>Vibrocultivador</v>
      </c>
      <c r="D25" s="24" t="str">
        <f>+Hipótesis!D22</f>
        <v>4,5 m - 0,10</v>
      </c>
      <c r="E25" s="11">
        <f>+Hipótesis!I22</f>
        <v>306</v>
      </c>
      <c r="F25" s="25">
        <f>IF(A25,K25/G25,0)</f>
        <v>0</v>
      </c>
      <c r="G25" s="24">
        <f>IF(A25,+Hipótesis!J22,0)</f>
        <v>0</v>
      </c>
      <c r="H25" s="11">
        <f>IF(A25,+Hipótesis!K22,0)</f>
        <v>0</v>
      </c>
      <c r="I25" s="25">
        <f>IF(A25,+Hipótesis!L22,0)</f>
        <v>0</v>
      </c>
      <c r="J25" s="27">
        <v>1</v>
      </c>
      <c r="K25" s="25">
        <f>+G25*J25*$D$46</f>
        <v>0</v>
      </c>
      <c r="L25" s="25">
        <f>IF(A25,+Hipótesis!O22*J25,0)</f>
        <v>0</v>
      </c>
      <c r="M25" s="99"/>
    </row>
    <row r="26" spans="1:13" ht="12.75">
      <c r="A26" s="93" t="b">
        <v>0</v>
      </c>
      <c r="B26" s="5"/>
      <c r="C26" s="34" t="str">
        <f>+Hipótesis!C23</f>
        <v>Rodillo</v>
      </c>
      <c r="D26" s="24" t="str">
        <f>+Hipótesis!D23</f>
        <v>5,0 m</v>
      </c>
      <c r="E26" s="11">
        <f>+Hipótesis!I23</f>
        <v>128</v>
      </c>
      <c r="F26" s="25">
        <f>IF(A26,K26/G26,0)</f>
        <v>0</v>
      </c>
      <c r="G26" s="24">
        <f>IF(A26,+Hipótesis!J23,0)</f>
        <v>0</v>
      </c>
      <c r="H26" s="11">
        <f>IF(A26,+Hipótesis!K23,0)</f>
        <v>0</v>
      </c>
      <c r="I26" s="25">
        <f>IF(A26,+Hipótesis!L23,0)</f>
        <v>0</v>
      </c>
      <c r="J26" s="27">
        <v>1</v>
      </c>
      <c r="K26" s="25">
        <f>+G26*J26*$D$46</f>
        <v>0</v>
      </c>
      <c r="L26" s="25">
        <f>IF(A26,+Hipótesis!O23*J26,0)</f>
        <v>0</v>
      </c>
      <c r="M26" s="99"/>
    </row>
    <row r="27" spans="1:13" ht="12.75">
      <c r="A27" s="93"/>
      <c r="B27" s="6"/>
      <c r="C27" s="33" t="s">
        <v>17</v>
      </c>
      <c r="D27" s="24"/>
      <c r="E27" s="11"/>
      <c r="F27" s="25"/>
      <c r="G27" s="24"/>
      <c r="H27" s="11"/>
      <c r="I27" s="25"/>
      <c r="J27" s="27"/>
      <c r="K27" s="25"/>
      <c r="L27" s="32"/>
      <c r="M27" s="99"/>
    </row>
    <row r="28" spans="1:13" ht="12.75">
      <c r="A28" s="93" t="b">
        <v>0</v>
      </c>
      <c r="B28" s="16"/>
      <c r="C28" s="34" t="str">
        <f>+Hipótesis!C25</f>
        <v>Sembradora chorrillo</v>
      </c>
      <c r="D28" s="24" t="str">
        <f>+Hipótesis!D25</f>
        <v>3,0 m</v>
      </c>
      <c r="E28" s="11">
        <f>+Hipótesis!I25</f>
        <v>168</v>
      </c>
      <c r="F28" s="25">
        <f>IF(A28,K28/G28,0)</f>
        <v>0</v>
      </c>
      <c r="G28" s="24">
        <f>IF(A28,+Hipótesis!J25,0)</f>
        <v>0</v>
      </c>
      <c r="H28" s="11">
        <f>IF(A28,+Hipótesis!K25,0)</f>
        <v>0</v>
      </c>
      <c r="I28" s="25">
        <f>IF(A28,+Hipótesis!L25,0)</f>
        <v>0</v>
      </c>
      <c r="J28" s="27">
        <v>1</v>
      </c>
      <c r="K28" s="25">
        <f>+G28*J28*$D$46</f>
        <v>0</v>
      </c>
      <c r="L28" s="25">
        <f>IF(A28,+Hipótesis!O25*J28,0)</f>
        <v>0</v>
      </c>
      <c r="M28" s="99"/>
    </row>
    <row r="29" spans="1:13" ht="12.75">
      <c r="A29" s="93"/>
      <c r="B29" s="6"/>
      <c r="C29" s="33" t="s">
        <v>22</v>
      </c>
      <c r="D29" s="24"/>
      <c r="E29" s="11"/>
      <c r="F29" s="25"/>
      <c r="G29" s="24"/>
      <c r="H29" s="11"/>
      <c r="I29" s="25"/>
      <c r="J29" s="27"/>
      <c r="K29" s="25"/>
      <c r="L29" s="32"/>
      <c r="M29" s="99"/>
    </row>
    <row r="30" spans="1:13" ht="12.75">
      <c r="A30" s="93" t="b">
        <v>0</v>
      </c>
      <c r="B30" s="7"/>
      <c r="C30" s="34" t="str">
        <f>+Hipótesis!C32</f>
        <v>Abonadora suspendida</v>
      </c>
      <c r="D30" s="24" t="str">
        <f>+Hipótesis!D32</f>
        <v>1 disco</v>
      </c>
      <c r="E30" s="11">
        <f>+Hipótesis!I32</f>
        <v>320</v>
      </c>
      <c r="F30" s="25">
        <f>IF(A30,K30/G30,0)</f>
        <v>0</v>
      </c>
      <c r="G30" s="24">
        <f>IF(A30,+Hipótesis!J32,0)</f>
        <v>0</v>
      </c>
      <c r="H30" s="11">
        <f>IF(A30,+Hipótesis!K32,0)</f>
        <v>0</v>
      </c>
      <c r="I30" s="25">
        <f>IF(A30,+Hipótesis!L32,0)</f>
        <v>0</v>
      </c>
      <c r="J30" s="27">
        <v>1</v>
      </c>
      <c r="K30" s="25">
        <f>+G30*J30*$D$46</f>
        <v>0</v>
      </c>
      <c r="L30" s="25">
        <f>IF(A30,+Hipótesis!O32*J30,0)</f>
        <v>0</v>
      </c>
      <c r="M30" s="99"/>
    </row>
    <row r="31" spans="1:13" ht="12.75">
      <c r="A31" s="93" t="b">
        <v>0</v>
      </c>
      <c r="B31" s="7"/>
      <c r="C31" s="34" t="str">
        <f>+Hipótesis!C33</f>
        <v>Abonadora tolva grande</v>
      </c>
      <c r="D31" s="24" t="str">
        <f>+Hipótesis!D33</f>
        <v>2 discos</v>
      </c>
      <c r="E31" s="11">
        <f>+Hipótesis!I33</f>
        <v>480</v>
      </c>
      <c r="F31" s="25">
        <f>IF(A31,K31/G31,0)</f>
        <v>0</v>
      </c>
      <c r="G31" s="24">
        <f>IF(A31,+Hipótesis!J33,0)</f>
        <v>0</v>
      </c>
      <c r="H31" s="11">
        <f>IF(A31,+Hipótesis!K33,0)</f>
        <v>0</v>
      </c>
      <c r="I31" s="25">
        <f>IF(A31,+Hipótesis!L33,0)</f>
        <v>0</v>
      </c>
      <c r="J31" s="27">
        <v>1</v>
      </c>
      <c r="K31" s="25">
        <f>+G31*J31*$D$46</f>
        <v>0</v>
      </c>
      <c r="L31" s="25">
        <f>IF(A31,+Hipótesis!O33*J31,0)</f>
        <v>0</v>
      </c>
      <c r="M31" s="99"/>
    </row>
    <row r="32" spans="1:13" ht="12.75">
      <c r="A32" s="93" t="b">
        <v>0</v>
      </c>
      <c r="B32" s="7"/>
      <c r="C32" s="34" t="str">
        <f>+Hipótesis!C34</f>
        <v>Remolque esparcidor estiércol</v>
      </c>
      <c r="D32" s="24" t="str">
        <f>+Hipótesis!D34</f>
        <v>5 t</v>
      </c>
      <c r="E32" s="11">
        <f>+Hipótesis!I34</f>
        <v>140</v>
      </c>
      <c r="F32" s="25">
        <f>IF(A32,K32/G32,0)</f>
        <v>0</v>
      </c>
      <c r="G32" s="24">
        <f>IF(A32,+Hipótesis!J34,0)</f>
        <v>0</v>
      </c>
      <c r="H32" s="11">
        <f>IF(A32,+Hipótesis!K34,0)</f>
        <v>0</v>
      </c>
      <c r="I32" s="25">
        <f>IF(A32,+Hipótesis!L34,0)</f>
        <v>0</v>
      </c>
      <c r="J32" s="27">
        <v>1</v>
      </c>
      <c r="K32" s="25">
        <f>+G32*J32*$D$46</f>
        <v>0</v>
      </c>
      <c r="L32" s="25">
        <f>IF(A32,+Hipótesis!O34*J32,0)</f>
        <v>0</v>
      </c>
      <c r="M32" s="99"/>
    </row>
    <row r="33" spans="1:13" ht="12.75">
      <c r="A33" s="93" t="b">
        <v>0</v>
      </c>
      <c r="B33" s="7"/>
      <c r="C33" s="34" t="str">
        <f>+Hipótesis!C35</f>
        <v>Cuba para distribución purín</v>
      </c>
      <c r="D33" s="24" t="str">
        <f>+Hipótesis!D35</f>
        <v>5 m3</v>
      </c>
      <c r="E33" s="11">
        <f>+Hipótesis!I35</f>
        <v>196</v>
      </c>
      <c r="F33" s="25">
        <f>IF(A33,K33/G33,0)</f>
        <v>0</v>
      </c>
      <c r="G33" s="24">
        <f>IF(A33,+Hipótesis!J35,0)</f>
        <v>0</v>
      </c>
      <c r="H33" s="11">
        <f>IF(A33,+Hipótesis!K35,0)</f>
        <v>0</v>
      </c>
      <c r="I33" s="25">
        <f>IF(A33,+Hipótesis!L35,0)</f>
        <v>0</v>
      </c>
      <c r="J33" s="27">
        <v>1</v>
      </c>
      <c r="K33" s="25">
        <f>+G33*J33*$D$46</f>
        <v>0</v>
      </c>
      <c r="L33" s="25">
        <f>IF(A33,+Hipótesis!O35*J33,0)</f>
        <v>0</v>
      </c>
      <c r="M33" s="99"/>
    </row>
    <row r="34" spans="1:13" ht="12.75">
      <c r="A34" s="93"/>
      <c r="B34" s="6"/>
      <c r="C34" s="33" t="s">
        <v>24</v>
      </c>
      <c r="D34" s="24"/>
      <c r="E34" s="11"/>
      <c r="F34" s="25"/>
      <c r="G34" s="24"/>
      <c r="H34" s="11"/>
      <c r="I34" s="25"/>
      <c r="J34" s="27"/>
      <c r="K34" s="25"/>
      <c r="L34" s="32"/>
      <c r="M34" s="99"/>
    </row>
    <row r="35" spans="1:13" ht="12.75">
      <c r="A35" s="93" t="b">
        <v>1</v>
      </c>
      <c r="B35" s="8"/>
      <c r="C35" s="34" t="str">
        <f>+Hipótesis!C37</f>
        <v>Pulverizador barras suspendido</v>
      </c>
      <c r="D35" s="24" t="str">
        <f>+Hipótesis!D37</f>
        <v>16 m</v>
      </c>
      <c r="E35" s="11">
        <f>+Hipótesis!I37</f>
        <v>200</v>
      </c>
      <c r="F35" s="25">
        <f>IF(A35,K35/G35,0)</f>
        <v>4</v>
      </c>
      <c r="G35" s="24">
        <f>IF(A35,+Hipótesis!J37,0)</f>
        <v>0.13</v>
      </c>
      <c r="H35" s="11">
        <f>IF(A35,+Hipótesis!K37,0)</f>
        <v>23.95</v>
      </c>
      <c r="I35" s="25">
        <f>IF(A35,+Hipótesis!L37,0)</f>
        <v>2.99</v>
      </c>
      <c r="J35" s="27">
        <v>4</v>
      </c>
      <c r="K35" s="25">
        <f>+G35*J35*$D$46</f>
        <v>0.52</v>
      </c>
      <c r="L35" s="25">
        <f>IF(A35,+Hipótesis!O37*J35,0)</f>
        <v>24.04</v>
      </c>
      <c r="M35" s="99"/>
    </row>
    <row r="36" spans="1:13" ht="22.5">
      <c r="A36" s="93" t="b">
        <v>0</v>
      </c>
      <c r="B36" s="8"/>
      <c r="C36" s="34" t="str">
        <f>+Hipótesis!C38</f>
        <v>Pulverizadores de barras arrastrado</v>
      </c>
      <c r="D36" s="24" t="str">
        <f>+Hipótesis!D38</f>
        <v>24 m</v>
      </c>
      <c r="E36" s="11">
        <f>+Hipótesis!I38</f>
        <v>600</v>
      </c>
      <c r="F36" s="25">
        <f>IF(A36,K36/G36,0)</f>
        <v>0</v>
      </c>
      <c r="G36" s="24">
        <f>IF(A36,+Hipótesis!J38,0)</f>
        <v>0</v>
      </c>
      <c r="H36" s="11">
        <f>IF(A36,+Hipótesis!K38,0)</f>
        <v>0</v>
      </c>
      <c r="I36" s="25">
        <f>IF(A36,+Hipótesis!L38,0)</f>
        <v>0</v>
      </c>
      <c r="J36" s="27">
        <v>1</v>
      </c>
      <c r="K36" s="25">
        <f>+G36*J36*$D$46</f>
        <v>0</v>
      </c>
      <c r="L36" s="25">
        <f>IF(A36,+Hipótesis!O38*J36,0)</f>
        <v>0</v>
      </c>
      <c r="M36" s="99"/>
    </row>
    <row r="37" spans="1:13" ht="12.75">
      <c r="A37" s="93" t="b">
        <v>0</v>
      </c>
      <c r="B37" s="8"/>
      <c r="C37" s="34" t="str">
        <f>+Hipótesis!C39</f>
        <v>Atomizador suspendido</v>
      </c>
      <c r="D37" s="24" t="str">
        <f>+Hipótesis!D39</f>
        <v>20000 m3/h</v>
      </c>
      <c r="E37" s="11">
        <f>+Hipótesis!I39</f>
        <v>30</v>
      </c>
      <c r="F37" s="25">
        <f>IF(A37,K37/G37,0)</f>
        <v>0</v>
      </c>
      <c r="G37" s="24">
        <f>IF(A37,+Hipótesis!J39,0)</f>
        <v>0</v>
      </c>
      <c r="H37" s="11">
        <f>IF(A37,+Hipótesis!K39,0)</f>
        <v>0</v>
      </c>
      <c r="I37" s="25">
        <f>IF(A37,+Hipótesis!L39,0)</f>
        <v>0</v>
      </c>
      <c r="J37" s="27">
        <v>1</v>
      </c>
      <c r="K37" s="25">
        <f>+G37*J37*$D$46</f>
        <v>0</v>
      </c>
      <c r="L37" s="25">
        <f>IF(A37,+Hipótesis!O39*J37,0)</f>
        <v>0</v>
      </c>
      <c r="M37" s="99"/>
    </row>
    <row r="38" spans="1:13" ht="12.75">
      <c r="A38" s="93" t="b">
        <v>1</v>
      </c>
      <c r="B38" s="8"/>
      <c r="C38" s="34" t="str">
        <f>+Hipótesis!C40</f>
        <v>Atomizador arrastrado</v>
      </c>
      <c r="D38" s="24" t="str">
        <f>+Hipótesis!D40</f>
        <v>45000 m3/h</v>
      </c>
      <c r="E38" s="11">
        <f>+Hipótesis!I40</f>
        <v>120</v>
      </c>
      <c r="F38" s="25">
        <f>IF(A38,K38/G38,0)</f>
        <v>10</v>
      </c>
      <c r="G38" s="24">
        <f>IF(A38,+Hipótesis!J40,0)</f>
        <v>1.25</v>
      </c>
      <c r="H38" s="11">
        <f>IF(A38,+Hipótesis!K40,0)</f>
        <v>16.29</v>
      </c>
      <c r="I38" s="25">
        <f>IF(A38,+Hipótesis!L40,0)</f>
        <v>20.4</v>
      </c>
      <c r="J38" s="27">
        <v>10</v>
      </c>
      <c r="K38" s="25">
        <f>+G38*J38*$D$46</f>
        <v>12.5</v>
      </c>
      <c r="L38" s="25">
        <f>IF(A38,+Hipótesis!O40*J38,0)</f>
        <v>429.5</v>
      </c>
      <c r="M38" s="99"/>
    </row>
    <row r="39" spans="1:13" ht="12.75">
      <c r="A39" s="93" t="b">
        <v>0</v>
      </c>
      <c r="B39" s="8"/>
      <c r="C39" s="34" t="str">
        <f>+Hipótesis!C41</f>
        <v>Espolvoreador viña</v>
      </c>
      <c r="D39" s="24" t="str">
        <f>+Hipótesis!D41</f>
        <v>500 L</v>
      </c>
      <c r="E39" s="11">
        <f>+Hipótesis!I41</f>
        <v>90</v>
      </c>
      <c r="F39" s="25">
        <f>IF(A39,K39/G39,0)</f>
        <v>0</v>
      </c>
      <c r="G39" s="24">
        <f>IF(A39,+Hipótesis!J41,0)</f>
        <v>0</v>
      </c>
      <c r="H39" s="11">
        <f>IF(A39,+Hipótesis!K41,0)</f>
        <v>0</v>
      </c>
      <c r="I39" s="25">
        <f>IF(A39,+Hipótesis!L41,0)</f>
        <v>0</v>
      </c>
      <c r="J39" s="27">
        <v>1</v>
      </c>
      <c r="K39" s="25">
        <f>+G39*J39*$D$46</f>
        <v>0</v>
      </c>
      <c r="L39" s="25">
        <f>IF(A39,+Hipótesis!O41*J39,0)</f>
        <v>0</v>
      </c>
      <c r="M39" s="99"/>
    </row>
    <row r="40" spans="1:13" ht="12.75">
      <c r="A40" s="93"/>
      <c r="B40" s="6"/>
      <c r="C40" s="33" t="s">
        <v>25</v>
      </c>
      <c r="D40" s="36"/>
      <c r="E40" s="11"/>
      <c r="F40" s="25"/>
      <c r="G40" s="24"/>
      <c r="H40" s="11"/>
      <c r="I40" s="25"/>
      <c r="J40" s="27"/>
      <c r="K40" s="25"/>
      <c r="L40" s="32"/>
      <c r="M40" s="99"/>
    </row>
    <row r="41" spans="1:13" ht="22.5">
      <c r="A41" s="93" t="b">
        <v>0</v>
      </c>
      <c r="B41" s="45"/>
      <c r="C41" s="34" t="str">
        <f>+Hipótesis!C44</f>
        <v>Rastrillo hilerador-acondicionador</v>
      </c>
      <c r="D41" s="24" t="str">
        <f>+Hipótesis!D44</f>
        <v>molinetete v.</v>
      </c>
      <c r="E41" s="11">
        <f>+Hipótesis!I44</f>
        <v>116</v>
      </c>
      <c r="F41" s="25">
        <f>IF(A41,K41/G41,0)</f>
        <v>0</v>
      </c>
      <c r="G41" s="24">
        <f>IF(A41,+Hipótesis!J44,0)</f>
        <v>0</v>
      </c>
      <c r="H41" s="11">
        <f>IF(A41,+Hipótesis!K44,0)</f>
        <v>0</v>
      </c>
      <c r="I41" s="25">
        <f>IF(A41,+Hipótesis!L44,0)</f>
        <v>0</v>
      </c>
      <c r="J41" s="27">
        <v>1</v>
      </c>
      <c r="K41" s="25">
        <f>+G41*J41*$D$46</f>
        <v>0</v>
      </c>
      <c r="L41" s="25">
        <f>IF(A41,+Hipótesis!O44*J41,0)</f>
        <v>0</v>
      </c>
      <c r="M41" s="99"/>
    </row>
    <row r="42" spans="1:13" ht="5.25" customHeight="1">
      <c r="A42" s="93"/>
      <c r="B42" s="46"/>
      <c r="C42" s="34">
        <f>+Hipótesis!C51</f>
        <v>0</v>
      </c>
      <c r="D42" s="24"/>
      <c r="E42" s="11"/>
      <c r="F42" s="25"/>
      <c r="G42" s="24"/>
      <c r="H42" s="11"/>
      <c r="I42" s="25"/>
      <c r="J42" s="27"/>
      <c r="K42" s="25"/>
      <c r="L42" s="25"/>
      <c r="M42" s="99"/>
    </row>
    <row r="43" spans="1:13" ht="13.5" thickBot="1">
      <c r="A43" s="93" t="b">
        <v>1</v>
      </c>
      <c r="B43" s="55"/>
      <c r="C43" s="34" t="str">
        <f>+Hipótesis!C52</f>
        <v>Picadora de paja</v>
      </c>
      <c r="D43" s="24" t="str">
        <f>+Hipótesis!D52</f>
        <v>12 t/h</v>
      </c>
      <c r="E43" s="11">
        <f>+Hipótesis!I52</f>
        <v>225</v>
      </c>
      <c r="F43" s="25">
        <f>IF(A43,K43/G43,0)</f>
        <v>6</v>
      </c>
      <c r="G43" s="24">
        <f>IF(A43,+Hipótesis!J52,0)</f>
        <v>0.44</v>
      </c>
      <c r="H43" s="11">
        <f>IF(A43,+Hipótesis!K52,0)</f>
        <v>23.92</v>
      </c>
      <c r="I43" s="25">
        <f>IF(A43,+Hipótesis!L52,0)</f>
        <v>10.63</v>
      </c>
      <c r="J43" s="27">
        <v>6</v>
      </c>
      <c r="K43" s="25">
        <f>+G43*J43*$D$46</f>
        <v>2.64</v>
      </c>
      <c r="L43" s="25">
        <f>IF(A43,+Hipótesis!O52*J43,0)</f>
        <v>191.88</v>
      </c>
      <c r="M43" s="99"/>
    </row>
    <row r="44" spans="1:13" ht="12.75">
      <c r="A44" s="93"/>
      <c r="B44" s="97"/>
      <c r="C44" s="112" t="s">
        <v>207</v>
      </c>
      <c r="D44" s="97"/>
      <c r="E44" s="97"/>
      <c r="F44" s="97"/>
      <c r="G44" s="50"/>
      <c r="H44" s="51"/>
      <c r="I44" s="51"/>
      <c r="J44" s="51"/>
      <c r="K44" s="49" t="s">
        <v>51</v>
      </c>
      <c r="L44" s="52" t="s">
        <v>38</v>
      </c>
      <c r="M44" s="99"/>
    </row>
    <row r="45" spans="1:13" ht="13.5" thickBot="1">
      <c r="A45" s="93"/>
      <c r="B45" s="97"/>
      <c r="C45" s="112" t="s">
        <v>208</v>
      </c>
      <c r="D45" s="97"/>
      <c r="E45" s="113"/>
      <c r="F45" s="113"/>
      <c r="G45" s="199" t="s">
        <v>52</v>
      </c>
      <c r="H45" s="200"/>
      <c r="I45" s="200"/>
      <c r="J45" s="201"/>
      <c r="K45" s="89">
        <f>SUM(K18:K43)</f>
        <v>15.66</v>
      </c>
      <c r="L45" s="53">
        <f>SUM(L18:L43)</f>
        <v>645.4200000000001</v>
      </c>
      <c r="M45" s="99"/>
    </row>
    <row r="46" spans="1:13" ht="13.5" customHeight="1" thickBot="1">
      <c r="A46" s="93"/>
      <c r="B46" s="97"/>
      <c r="C46" s="48" t="s">
        <v>199</v>
      </c>
      <c r="D46" s="91">
        <v>1</v>
      </c>
      <c r="E46" s="113"/>
      <c r="F46" s="113"/>
      <c r="G46" s="202" t="s">
        <v>205</v>
      </c>
      <c r="H46" s="203"/>
      <c r="I46" s="203"/>
      <c r="J46" s="203"/>
      <c r="K46" s="203"/>
      <c r="L46" s="90">
        <f>+L45*D46</f>
        <v>645.4200000000001</v>
      </c>
      <c r="M46" s="99"/>
    </row>
    <row r="47" spans="1:13" ht="13.5" thickBot="1">
      <c r="A47" s="93"/>
      <c r="B47" s="97"/>
      <c r="C47" s="114"/>
      <c r="D47" s="115"/>
      <c r="E47" s="113"/>
      <c r="F47" s="116"/>
      <c r="G47" s="117"/>
      <c r="H47" s="117"/>
      <c r="I47" s="117"/>
      <c r="J47" s="117"/>
      <c r="K47" s="118"/>
      <c r="L47" s="119"/>
      <c r="M47" s="99"/>
    </row>
    <row r="48" spans="1:13" ht="12.75">
      <c r="A48" s="93"/>
      <c r="B48" s="97"/>
      <c r="C48" s="114"/>
      <c r="D48" s="193" t="s">
        <v>40</v>
      </c>
      <c r="E48" s="195" t="s">
        <v>41</v>
      </c>
      <c r="F48" s="196"/>
      <c r="G48" s="17" t="s">
        <v>1</v>
      </c>
      <c r="H48" s="18" t="s">
        <v>3</v>
      </c>
      <c r="I48" s="19" t="s">
        <v>3</v>
      </c>
      <c r="J48" s="17"/>
      <c r="K48" s="19" t="s">
        <v>30</v>
      </c>
      <c r="L48" s="86" t="s">
        <v>164</v>
      </c>
      <c r="M48" s="99"/>
    </row>
    <row r="49" spans="1:13" ht="12.75">
      <c r="A49" s="93"/>
      <c r="B49" s="97"/>
      <c r="C49" s="114"/>
      <c r="D49" s="194"/>
      <c r="E49" s="197"/>
      <c r="F49" s="198"/>
      <c r="G49" s="20" t="s">
        <v>2</v>
      </c>
      <c r="H49" s="2" t="s">
        <v>4</v>
      </c>
      <c r="I49" s="21" t="s">
        <v>5</v>
      </c>
      <c r="J49" s="27" t="s">
        <v>6</v>
      </c>
      <c r="K49" s="21" t="s">
        <v>39</v>
      </c>
      <c r="L49" s="87" t="s">
        <v>198</v>
      </c>
      <c r="M49" s="99"/>
    </row>
    <row r="50" spans="1:13" ht="12.75">
      <c r="A50" s="93"/>
      <c r="B50" s="6"/>
      <c r="C50" s="33" t="s">
        <v>27</v>
      </c>
      <c r="D50" s="88"/>
      <c r="E50" s="2" t="s">
        <v>54</v>
      </c>
      <c r="F50" s="83" t="s">
        <v>42</v>
      </c>
      <c r="G50" s="20"/>
      <c r="H50" s="2"/>
      <c r="I50" s="21"/>
      <c r="J50" s="27"/>
      <c r="K50" s="21"/>
      <c r="L50" s="29"/>
      <c r="M50" s="99"/>
    </row>
    <row r="51" spans="1:13" ht="12.75">
      <c r="A51" s="93" t="b">
        <v>0</v>
      </c>
      <c r="B51" s="56"/>
      <c r="C51" s="34"/>
      <c r="D51" s="24"/>
      <c r="E51" s="82"/>
      <c r="F51" s="25"/>
      <c r="G51" s="24"/>
      <c r="H51" s="11"/>
      <c r="I51" s="84">
        <f>IF(A51,+Hipótesis!L72,0)</f>
        <v>0</v>
      </c>
      <c r="J51" s="27">
        <v>1</v>
      </c>
      <c r="K51" s="25">
        <f>+G51*J51*$D$46</f>
        <v>0</v>
      </c>
      <c r="L51" s="85">
        <f>+I51*J51*$D$46</f>
        <v>0</v>
      </c>
      <c r="M51" s="99"/>
    </row>
    <row r="52" spans="1:13" ht="12.75">
      <c r="A52" s="9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9"/>
    </row>
    <row r="53" spans="1:13" ht="12.75">
      <c r="A53" s="93"/>
      <c r="B53" s="97"/>
      <c r="C53" s="120" t="s">
        <v>63</v>
      </c>
      <c r="D53" s="97"/>
      <c r="E53" s="97"/>
      <c r="F53" s="97"/>
      <c r="G53" s="97"/>
      <c r="H53" s="97"/>
      <c r="I53" s="97"/>
      <c r="J53" s="97"/>
      <c r="K53" s="97"/>
      <c r="L53" s="97"/>
      <c r="M53" s="99"/>
    </row>
    <row r="54" spans="1:13" ht="12.75">
      <c r="A54" s="93"/>
      <c r="B54" s="97"/>
      <c r="C54" s="120" t="s">
        <v>64</v>
      </c>
      <c r="D54" s="97"/>
      <c r="E54" s="97"/>
      <c r="F54" s="97"/>
      <c r="G54" s="97"/>
      <c r="H54" s="97"/>
      <c r="I54" s="97"/>
      <c r="J54" s="97"/>
      <c r="K54" s="97"/>
      <c r="L54" s="97"/>
      <c r="M54" s="99"/>
    </row>
    <row r="55" spans="1:13" ht="12.75">
      <c r="A55" s="152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09"/>
    </row>
    <row r="56" ht="12.75">
      <c r="A56" s="13"/>
    </row>
    <row r="57" spans="1:13" ht="13.5" thickBot="1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85"/>
    </row>
    <row r="58" spans="1:13" ht="12.75">
      <c r="A58" s="175"/>
      <c r="B58" s="176"/>
      <c r="C58" s="177" t="s">
        <v>214</v>
      </c>
      <c r="D58" s="189" t="s">
        <v>215</v>
      </c>
      <c r="E58" s="189"/>
      <c r="F58" s="190"/>
      <c r="G58" s="17" t="s">
        <v>1</v>
      </c>
      <c r="H58" s="18" t="s">
        <v>3</v>
      </c>
      <c r="I58" s="18" t="s">
        <v>3</v>
      </c>
      <c r="J58" s="19"/>
      <c r="K58" s="183"/>
      <c r="L58" s="86" t="s">
        <v>164</v>
      </c>
      <c r="M58" s="180"/>
    </row>
    <row r="59" spans="1:13" ht="13.5" thickBot="1">
      <c r="A59" s="175"/>
      <c r="B59" s="176"/>
      <c r="C59" s="176"/>
      <c r="D59" s="176"/>
      <c r="E59" s="176"/>
      <c r="F59" s="176"/>
      <c r="G59" s="161" t="s">
        <v>2</v>
      </c>
      <c r="H59" s="162" t="s">
        <v>4</v>
      </c>
      <c r="I59" s="162" t="s">
        <v>5</v>
      </c>
      <c r="J59" s="158" t="s">
        <v>6</v>
      </c>
      <c r="K59" s="183"/>
      <c r="L59" s="159" t="s">
        <v>198</v>
      </c>
      <c r="M59" s="180"/>
    </row>
    <row r="60" spans="1:13" ht="12.75">
      <c r="A60" s="175"/>
      <c r="B60" s="176"/>
      <c r="C60" s="171" t="s">
        <v>210</v>
      </c>
      <c r="D60" s="186" t="s">
        <v>224</v>
      </c>
      <c r="E60" s="187"/>
      <c r="F60" s="188"/>
      <c r="G60" s="163">
        <v>80</v>
      </c>
      <c r="H60" s="163">
        <v>10</v>
      </c>
      <c r="I60" s="164">
        <f aca="true" t="shared" si="0" ref="I60:I66">+G60*H60</f>
        <v>800</v>
      </c>
      <c r="J60" s="165">
        <v>1</v>
      </c>
      <c r="K60" s="184"/>
      <c r="L60" s="166">
        <f>+I60*J60*$D$46</f>
        <v>800</v>
      </c>
      <c r="M60" s="180"/>
    </row>
    <row r="61" spans="1:13" ht="12.75">
      <c r="A61" s="175"/>
      <c r="B61" s="176"/>
      <c r="C61" s="171" t="s">
        <v>221</v>
      </c>
      <c r="D61" s="186"/>
      <c r="E61" s="187"/>
      <c r="F61" s="188"/>
      <c r="G61" s="40">
        <v>0</v>
      </c>
      <c r="H61" s="40">
        <v>0</v>
      </c>
      <c r="I61" s="167">
        <f t="shared" si="0"/>
        <v>0</v>
      </c>
      <c r="J61" s="168">
        <v>1</v>
      </c>
      <c r="K61" s="184"/>
      <c r="L61" s="166">
        <f aca="true" t="shared" si="1" ref="L61:L66">+I61*J61*$D$46</f>
        <v>0</v>
      </c>
      <c r="M61" s="180"/>
    </row>
    <row r="62" spans="1:13" ht="12.75">
      <c r="A62" s="175"/>
      <c r="B62" s="176"/>
      <c r="C62" s="171" t="s">
        <v>222</v>
      </c>
      <c r="D62" s="186" t="s">
        <v>225</v>
      </c>
      <c r="E62" s="187"/>
      <c r="F62" s="188"/>
      <c r="G62" s="40">
        <v>1000</v>
      </c>
      <c r="H62" s="40">
        <v>10</v>
      </c>
      <c r="I62" s="167">
        <f t="shared" si="0"/>
        <v>10000</v>
      </c>
      <c r="J62" s="168">
        <v>1</v>
      </c>
      <c r="K62" s="184"/>
      <c r="L62" s="166">
        <f t="shared" si="1"/>
        <v>10000</v>
      </c>
      <c r="M62" s="180"/>
    </row>
    <row r="63" spans="1:13" ht="12.75">
      <c r="A63" s="175"/>
      <c r="B63" s="176"/>
      <c r="C63" s="171" t="s">
        <v>216</v>
      </c>
      <c r="D63" s="186"/>
      <c r="E63" s="187"/>
      <c r="F63" s="188"/>
      <c r="G63" s="40">
        <v>0</v>
      </c>
      <c r="H63" s="40">
        <v>0</v>
      </c>
      <c r="I63" s="167">
        <f t="shared" si="0"/>
        <v>0</v>
      </c>
      <c r="J63" s="168">
        <v>1</v>
      </c>
      <c r="K63" s="184"/>
      <c r="L63" s="166">
        <f t="shared" si="1"/>
        <v>0</v>
      </c>
      <c r="M63" s="180"/>
    </row>
    <row r="64" spans="1:13" ht="12.75">
      <c r="A64" s="175"/>
      <c r="B64" s="176"/>
      <c r="C64" s="171" t="s">
        <v>217</v>
      </c>
      <c r="D64" s="186"/>
      <c r="E64" s="187"/>
      <c r="F64" s="188"/>
      <c r="G64" s="169">
        <v>0</v>
      </c>
      <c r="H64" s="169">
        <v>0</v>
      </c>
      <c r="I64" s="170">
        <f t="shared" si="0"/>
        <v>0</v>
      </c>
      <c r="J64" s="168">
        <v>1</v>
      </c>
      <c r="K64" s="184"/>
      <c r="L64" s="166">
        <f t="shared" si="1"/>
        <v>0</v>
      </c>
      <c r="M64" s="180"/>
    </row>
    <row r="65" spans="1:13" ht="12.75">
      <c r="A65" s="175"/>
      <c r="B65" s="176"/>
      <c r="C65" s="171" t="s">
        <v>223</v>
      </c>
      <c r="D65" s="186"/>
      <c r="E65" s="187"/>
      <c r="F65" s="188"/>
      <c r="G65" s="40">
        <v>0</v>
      </c>
      <c r="H65" s="40">
        <v>0</v>
      </c>
      <c r="I65" s="2">
        <f t="shared" si="0"/>
        <v>0</v>
      </c>
      <c r="J65" s="168">
        <v>1</v>
      </c>
      <c r="K65" s="184"/>
      <c r="L65" s="166">
        <f t="shared" si="1"/>
        <v>0</v>
      </c>
      <c r="M65" s="180"/>
    </row>
    <row r="66" spans="1:13" ht="12.75">
      <c r="A66" s="175"/>
      <c r="B66" s="176"/>
      <c r="C66" s="171" t="s">
        <v>218</v>
      </c>
      <c r="D66" s="186"/>
      <c r="E66" s="187"/>
      <c r="F66" s="188"/>
      <c r="G66" s="40">
        <v>0</v>
      </c>
      <c r="H66" s="40">
        <v>0</v>
      </c>
      <c r="I66" s="2">
        <f t="shared" si="0"/>
        <v>0</v>
      </c>
      <c r="J66" s="168">
        <v>1</v>
      </c>
      <c r="K66" s="184"/>
      <c r="L66" s="166">
        <f t="shared" si="1"/>
        <v>0</v>
      </c>
      <c r="M66" s="180"/>
    </row>
    <row r="67" spans="1:13" ht="12.75">
      <c r="A67" s="175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80"/>
    </row>
    <row r="68" spans="1:13" ht="12.75">
      <c r="A68" s="175"/>
      <c r="B68" s="176"/>
      <c r="C68" s="181" t="s">
        <v>219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80"/>
    </row>
    <row r="69" spans="1:13" ht="12.75">
      <c r="A69" s="175"/>
      <c r="B69" s="176"/>
      <c r="C69" s="181" t="s">
        <v>220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80"/>
    </row>
    <row r="70" spans="1:13" ht="12.75">
      <c r="A70" s="178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82"/>
    </row>
    <row r="337" ht="12.75">
      <c r="A337" t="b">
        <v>1</v>
      </c>
    </row>
  </sheetData>
  <sheetProtection/>
  <mergeCells count="16">
    <mergeCell ref="G45:J45"/>
    <mergeCell ref="G46:K46"/>
    <mergeCell ref="B15:B16"/>
    <mergeCell ref="C15:C16"/>
    <mergeCell ref="D15:D16"/>
    <mergeCell ref="E15:F16"/>
    <mergeCell ref="D48:D49"/>
    <mergeCell ref="E48:F49"/>
    <mergeCell ref="D64:F64"/>
    <mergeCell ref="D65:F65"/>
    <mergeCell ref="D66:F66"/>
    <mergeCell ref="D58:F58"/>
    <mergeCell ref="D60:F60"/>
    <mergeCell ref="D61:F61"/>
    <mergeCell ref="D62:F62"/>
    <mergeCell ref="D63:F6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6:Q96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6" ht="12.75">
      <c r="C6" s="14"/>
    </row>
    <row r="7" spans="1:16" ht="12.75">
      <c r="A7" s="122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1:16" ht="12.75">
      <c r="A8" s="100"/>
      <c r="B8" s="97"/>
      <c r="C8" s="123" t="s">
        <v>226</v>
      </c>
      <c r="D8" s="97"/>
      <c r="E8" s="219" t="s">
        <v>227</v>
      </c>
      <c r="F8" s="97"/>
      <c r="G8" s="97"/>
      <c r="H8" s="97"/>
      <c r="I8" s="97"/>
      <c r="J8" s="97"/>
      <c r="K8" s="97"/>
      <c r="L8" s="153" t="s">
        <v>211</v>
      </c>
      <c r="M8" s="220">
        <v>28.13</v>
      </c>
      <c r="N8" s="220">
        <v>24.04</v>
      </c>
      <c r="O8" s="154" t="s">
        <v>212</v>
      </c>
      <c r="P8" s="99"/>
    </row>
    <row r="9" spans="1:16" ht="13.5" thickBot="1">
      <c r="A9" s="100"/>
      <c r="B9" s="97"/>
      <c r="C9" s="102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9"/>
    </row>
    <row r="10" spans="1:16" ht="12.75" customHeight="1">
      <c r="A10" s="110"/>
      <c r="B10" s="191"/>
      <c r="C10" s="207" t="s">
        <v>0</v>
      </c>
      <c r="D10" s="208" t="s">
        <v>40</v>
      </c>
      <c r="E10" s="37" t="s">
        <v>69</v>
      </c>
      <c r="F10" s="209" t="s">
        <v>91</v>
      </c>
      <c r="G10" s="210"/>
      <c r="H10" s="39" t="s">
        <v>66</v>
      </c>
      <c r="I10" s="59" t="s">
        <v>94</v>
      </c>
      <c r="J10" s="69" t="s">
        <v>92</v>
      </c>
      <c r="K10" s="204" t="s">
        <v>93</v>
      </c>
      <c r="L10" s="205"/>
      <c r="M10" s="205" t="s">
        <v>95</v>
      </c>
      <c r="N10" s="206"/>
      <c r="O10" s="65" t="s">
        <v>3</v>
      </c>
      <c r="P10" s="99"/>
    </row>
    <row r="11" spans="1:16" ht="12.75">
      <c r="A11" s="110"/>
      <c r="B11" s="191"/>
      <c r="C11" s="207"/>
      <c r="D11" s="208"/>
      <c r="E11" s="42" t="s">
        <v>70</v>
      </c>
      <c r="F11" s="42"/>
      <c r="G11" s="42"/>
      <c r="H11" s="43" t="s">
        <v>67</v>
      </c>
      <c r="I11" s="60" t="s">
        <v>47</v>
      </c>
      <c r="J11" s="70" t="s">
        <v>2</v>
      </c>
      <c r="K11" s="41" t="s">
        <v>4</v>
      </c>
      <c r="L11" s="2" t="s">
        <v>5</v>
      </c>
      <c r="M11" s="44" t="s">
        <v>45</v>
      </c>
      <c r="N11" s="71" t="s">
        <v>46</v>
      </c>
      <c r="O11" s="66" t="s">
        <v>30</v>
      </c>
      <c r="P11" s="99"/>
    </row>
    <row r="12" spans="1:16" ht="12.75">
      <c r="A12" s="110"/>
      <c r="B12" s="1"/>
      <c r="C12" s="33" t="s">
        <v>8</v>
      </c>
      <c r="D12" s="3"/>
      <c r="E12" s="3"/>
      <c r="F12" s="40" t="s">
        <v>75</v>
      </c>
      <c r="G12" s="40" t="s">
        <v>119</v>
      </c>
      <c r="H12" s="40"/>
      <c r="I12" s="61" t="s">
        <v>84</v>
      </c>
      <c r="J12" s="72"/>
      <c r="K12" s="40"/>
      <c r="L12" s="40"/>
      <c r="M12" s="40" t="s">
        <v>44</v>
      </c>
      <c r="N12" s="73" t="s">
        <v>43</v>
      </c>
      <c r="O12" s="67"/>
      <c r="P12" s="99"/>
    </row>
    <row r="13" spans="1:16" ht="12.75">
      <c r="A13" s="110"/>
      <c r="B13" s="4"/>
      <c r="C13" s="34" t="s">
        <v>9</v>
      </c>
      <c r="D13" s="11" t="s">
        <v>31</v>
      </c>
      <c r="E13" s="11" t="s">
        <v>228</v>
      </c>
      <c r="F13" s="11" t="s">
        <v>73</v>
      </c>
      <c r="G13" s="11" t="s">
        <v>72</v>
      </c>
      <c r="H13" s="11">
        <v>100</v>
      </c>
      <c r="I13" s="62">
        <v>84</v>
      </c>
      <c r="J13" s="75">
        <v>1.18</v>
      </c>
      <c r="K13" s="76">
        <v>20.43</v>
      </c>
      <c r="L13" s="76">
        <v>24.14</v>
      </c>
      <c r="M13" s="221">
        <v>63.41</v>
      </c>
      <c r="N13" s="222">
        <v>58.56</v>
      </c>
      <c r="O13" s="68">
        <f>IF(+'[1]Opción 00'!$H$13,M13,N13)</f>
        <v>58.56</v>
      </c>
      <c r="P13" s="99"/>
    </row>
    <row r="14" spans="1:16" ht="12.75">
      <c r="A14" s="110"/>
      <c r="B14" s="4"/>
      <c r="C14" s="34" t="s">
        <v>9</v>
      </c>
      <c r="D14" s="11" t="s">
        <v>65</v>
      </c>
      <c r="E14" s="11" t="s">
        <v>228</v>
      </c>
      <c r="F14" s="11" t="s">
        <v>74</v>
      </c>
      <c r="G14" s="11" t="s">
        <v>71</v>
      </c>
      <c r="H14" s="11">
        <v>110</v>
      </c>
      <c r="I14" s="62">
        <v>73</v>
      </c>
      <c r="J14" s="75">
        <v>1.38</v>
      </c>
      <c r="K14" s="76">
        <v>15.35</v>
      </c>
      <c r="L14" s="76">
        <v>21.15</v>
      </c>
      <c r="M14" s="221">
        <v>67.69</v>
      </c>
      <c r="N14" s="222">
        <v>62.03</v>
      </c>
      <c r="O14" s="68">
        <f>IF(+'[1]Opción 00'!$H$13,M14,N14)</f>
        <v>62.03</v>
      </c>
      <c r="P14" s="99"/>
    </row>
    <row r="15" spans="1:16" ht="12.75">
      <c r="A15" s="110"/>
      <c r="B15" s="4"/>
      <c r="C15" s="34" t="s">
        <v>10</v>
      </c>
      <c r="D15" s="11" t="s">
        <v>28</v>
      </c>
      <c r="E15" s="11" t="s">
        <v>229</v>
      </c>
      <c r="F15" s="11" t="s">
        <v>230</v>
      </c>
      <c r="G15" s="11" t="s">
        <v>77</v>
      </c>
      <c r="H15" s="11">
        <v>98</v>
      </c>
      <c r="I15" s="62">
        <v>229</v>
      </c>
      <c r="J15" s="75">
        <v>0.44</v>
      </c>
      <c r="K15" s="76">
        <v>12.12</v>
      </c>
      <c r="L15" s="76">
        <v>5.28</v>
      </c>
      <c r="M15" s="221">
        <v>19.76</v>
      </c>
      <c r="N15" s="222">
        <v>17.97</v>
      </c>
      <c r="O15" s="68">
        <f>IF(+'[1]Opción 00'!$H$13,M15,N15)</f>
        <v>17.97</v>
      </c>
      <c r="P15" s="99"/>
    </row>
    <row r="16" spans="1:16" ht="12.75">
      <c r="A16" s="110"/>
      <c r="B16" s="4"/>
      <c r="C16" s="34" t="s">
        <v>11</v>
      </c>
      <c r="D16" s="11" t="s">
        <v>96</v>
      </c>
      <c r="E16" s="11" t="s">
        <v>231</v>
      </c>
      <c r="F16" s="11" t="s">
        <v>78</v>
      </c>
      <c r="G16" s="11" t="s">
        <v>81</v>
      </c>
      <c r="H16" s="11">
        <v>110</v>
      </c>
      <c r="I16" s="62">
        <v>103</v>
      </c>
      <c r="J16" s="75">
        <v>18.3</v>
      </c>
      <c r="K16" s="76">
        <v>8.39</v>
      </c>
      <c r="L16" s="76">
        <v>8.12</v>
      </c>
      <c r="M16" s="221">
        <v>40.3</v>
      </c>
      <c r="N16" s="222">
        <v>36.33</v>
      </c>
      <c r="O16" s="68">
        <f>IF(+'[1]Opción 00'!$H$13,M16,N16)</f>
        <v>36.33</v>
      </c>
      <c r="P16" s="99"/>
    </row>
    <row r="17" spans="1:16" ht="12.75">
      <c r="A17" s="110"/>
      <c r="B17" s="4"/>
      <c r="C17" s="34" t="s">
        <v>12</v>
      </c>
      <c r="D17" s="11" t="s">
        <v>29</v>
      </c>
      <c r="E17" s="11" t="s">
        <v>232</v>
      </c>
      <c r="F17" s="11" t="s">
        <v>29</v>
      </c>
      <c r="G17" s="11" t="s">
        <v>82</v>
      </c>
      <c r="H17" s="11">
        <v>106</v>
      </c>
      <c r="I17" s="62">
        <v>74</v>
      </c>
      <c r="J17" s="75">
        <v>1.34</v>
      </c>
      <c r="K17" s="76">
        <v>12.24</v>
      </c>
      <c r="L17" s="76">
        <v>16.45</v>
      </c>
      <c r="M17" s="221">
        <v>69.57</v>
      </c>
      <c r="N17" s="222">
        <v>64.08</v>
      </c>
      <c r="O17" s="68">
        <f>IF(+'[1]Opción 00'!$H$13,M17,N17)</f>
        <v>64.08</v>
      </c>
      <c r="P17" s="99"/>
    </row>
    <row r="18" spans="1:16" ht="12.75">
      <c r="A18" s="110"/>
      <c r="B18" s="1"/>
      <c r="C18" s="33" t="s">
        <v>13</v>
      </c>
      <c r="D18" s="11"/>
      <c r="E18" s="11"/>
      <c r="F18" s="11"/>
      <c r="G18" s="11"/>
      <c r="H18" s="11"/>
      <c r="I18" s="62"/>
      <c r="J18" s="75"/>
      <c r="K18" s="76"/>
      <c r="L18" s="76">
        <v>6.13</v>
      </c>
      <c r="M18" s="76"/>
      <c r="N18" s="77"/>
      <c r="O18" s="68"/>
      <c r="P18" s="99"/>
    </row>
    <row r="19" spans="1:16" ht="12.75">
      <c r="A19" s="110"/>
      <c r="B19" s="5"/>
      <c r="C19" s="34" t="s">
        <v>14</v>
      </c>
      <c r="D19" s="11" t="s">
        <v>79</v>
      </c>
      <c r="E19" s="11" t="s">
        <v>233</v>
      </c>
      <c r="F19" s="11" t="s">
        <v>80</v>
      </c>
      <c r="G19" s="11" t="s">
        <v>83</v>
      </c>
      <c r="H19" s="11">
        <v>95</v>
      </c>
      <c r="I19" s="62">
        <v>268</v>
      </c>
      <c r="J19" s="75">
        <v>0.37</v>
      </c>
      <c r="K19" s="76">
        <v>16.4</v>
      </c>
      <c r="L19" s="76">
        <v>4.25</v>
      </c>
      <c r="M19" s="221">
        <v>18.54</v>
      </c>
      <c r="N19" s="222">
        <v>17.01</v>
      </c>
      <c r="O19" s="68">
        <f>IF(+'[1]Opción 00'!$H$13,M19,N19)</f>
        <v>17.01</v>
      </c>
      <c r="P19" s="99"/>
    </row>
    <row r="20" spans="1:16" ht="12.75">
      <c r="A20" s="110"/>
      <c r="B20" s="5"/>
      <c r="C20" s="34" t="s">
        <v>15</v>
      </c>
      <c r="D20" s="11" t="s">
        <v>79</v>
      </c>
      <c r="E20" s="11" t="s">
        <v>234</v>
      </c>
      <c r="F20" s="11" t="s">
        <v>85</v>
      </c>
      <c r="G20" s="11" t="s">
        <v>83</v>
      </c>
      <c r="H20" s="11">
        <v>110</v>
      </c>
      <c r="I20" s="62">
        <v>383</v>
      </c>
      <c r="J20" s="75">
        <v>0.29</v>
      </c>
      <c r="K20" s="76">
        <v>14.62</v>
      </c>
      <c r="L20" s="76">
        <v>12.21</v>
      </c>
      <c r="M20" s="221">
        <v>12.44</v>
      </c>
      <c r="N20" s="222">
        <v>11.25</v>
      </c>
      <c r="O20" s="68">
        <f>IF(+'[1]Opción 00'!$H$13,M20,N20)</f>
        <v>11.25</v>
      </c>
      <c r="P20" s="99"/>
    </row>
    <row r="21" spans="1:16" ht="12.75">
      <c r="A21" s="110"/>
      <c r="B21" s="5"/>
      <c r="C21" s="34" t="s">
        <v>86</v>
      </c>
      <c r="D21" s="11" t="s">
        <v>97</v>
      </c>
      <c r="E21" s="11" t="s">
        <v>233</v>
      </c>
      <c r="F21" s="11" t="s">
        <v>98</v>
      </c>
      <c r="G21" s="11" t="s">
        <v>83</v>
      </c>
      <c r="H21" s="11">
        <v>68</v>
      </c>
      <c r="I21" s="62">
        <v>128</v>
      </c>
      <c r="J21" s="75">
        <v>0.78</v>
      </c>
      <c r="K21" s="76">
        <v>15.57</v>
      </c>
      <c r="L21" s="76">
        <v>5.3</v>
      </c>
      <c r="M21" s="221">
        <v>34.33</v>
      </c>
      <c r="N21" s="222">
        <v>31.11</v>
      </c>
      <c r="O21" s="68">
        <f>IF(+'[1]Opción 00'!$H$13,M21,N21)</f>
        <v>31.11</v>
      </c>
      <c r="P21" s="99"/>
    </row>
    <row r="22" spans="1:16" ht="12.75">
      <c r="A22" s="110"/>
      <c r="B22" s="5"/>
      <c r="C22" s="34" t="s">
        <v>16</v>
      </c>
      <c r="D22" s="11" t="s">
        <v>99</v>
      </c>
      <c r="E22" s="11" t="s">
        <v>76</v>
      </c>
      <c r="F22" s="11" t="s">
        <v>80</v>
      </c>
      <c r="G22" s="11" t="s">
        <v>87</v>
      </c>
      <c r="H22" s="11">
        <v>65</v>
      </c>
      <c r="I22" s="62">
        <v>306</v>
      </c>
      <c r="J22" s="75">
        <v>0.33</v>
      </c>
      <c r="K22" s="76">
        <v>16.23</v>
      </c>
      <c r="L22" s="76">
        <v>5.32</v>
      </c>
      <c r="M22" s="221">
        <v>14.52</v>
      </c>
      <c r="N22" s="222">
        <v>9.92</v>
      </c>
      <c r="O22" s="68">
        <f>IF(+'[1]Opción 00'!$H$13,M22,N22)</f>
        <v>9.92</v>
      </c>
      <c r="P22" s="99"/>
    </row>
    <row r="23" spans="1:16" ht="12.75">
      <c r="A23" s="110"/>
      <c r="B23" s="5"/>
      <c r="C23" s="34" t="s">
        <v>204</v>
      </c>
      <c r="D23" s="11" t="s">
        <v>88</v>
      </c>
      <c r="E23" s="11" t="s">
        <v>89</v>
      </c>
      <c r="F23" s="11" t="s">
        <v>85</v>
      </c>
      <c r="G23" s="11" t="s">
        <v>90</v>
      </c>
      <c r="H23" s="11">
        <v>95</v>
      </c>
      <c r="I23" s="62">
        <v>128</v>
      </c>
      <c r="J23" s="75">
        <v>0.31</v>
      </c>
      <c r="K23" s="76">
        <v>10.1</v>
      </c>
      <c r="L23" s="76">
        <v>3.16</v>
      </c>
      <c r="M23" s="221">
        <v>10.59</v>
      </c>
      <c r="N23" s="222">
        <v>9.31</v>
      </c>
      <c r="O23" s="68">
        <f>IF(+'[1]Opción 00'!$H$13,M23,N23)</f>
        <v>9.31</v>
      </c>
      <c r="P23" s="99"/>
    </row>
    <row r="24" spans="1:16" ht="12.75">
      <c r="A24" s="110"/>
      <c r="B24" s="6"/>
      <c r="C24" s="33" t="s">
        <v>17</v>
      </c>
      <c r="D24" s="11"/>
      <c r="E24" s="11"/>
      <c r="F24" s="11"/>
      <c r="G24" s="11"/>
      <c r="H24" s="11"/>
      <c r="I24" s="62"/>
      <c r="J24" s="75"/>
      <c r="K24" s="76"/>
      <c r="L24" s="76"/>
      <c r="M24" s="76"/>
      <c r="N24" s="77"/>
      <c r="O24" s="68"/>
      <c r="P24" s="99"/>
    </row>
    <row r="25" spans="1:16" ht="12.75">
      <c r="A25" s="110"/>
      <c r="B25" s="16"/>
      <c r="C25" s="34" t="s">
        <v>165</v>
      </c>
      <c r="D25" s="11" t="s">
        <v>100</v>
      </c>
      <c r="E25" s="11" t="s">
        <v>235</v>
      </c>
      <c r="F25" s="11" t="s">
        <v>98</v>
      </c>
      <c r="G25" s="11" t="s">
        <v>143</v>
      </c>
      <c r="H25" s="11">
        <v>44</v>
      </c>
      <c r="I25" s="62">
        <v>168</v>
      </c>
      <c r="J25" s="75">
        <v>0.6</v>
      </c>
      <c r="K25" s="76">
        <v>17.22</v>
      </c>
      <c r="L25" s="76">
        <v>10.25</v>
      </c>
      <c r="M25" s="221">
        <v>27.04</v>
      </c>
      <c r="N25" s="222">
        <v>24.6</v>
      </c>
      <c r="O25" s="68">
        <f>IF(+'[1]Opción 00'!$H$13,M25,N25)</f>
        <v>24.6</v>
      </c>
      <c r="P25" s="99"/>
    </row>
    <row r="26" spans="1:17" ht="12.75">
      <c r="A26" s="110"/>
      <c r="B26" s="16"/>
      <c r="C26" s="34" t="s">
        <v>18</v>
      </c>
      <c r="D26" s="11" t="s">
        <v>100</v>
      </c>
      <c r="E26" s="11" t="s">
        <v>236</v>
      </c>
      <c r="F26" s="11" t="s">
        <v>98</v>
      </c>
      <c r="G26" s="11" t="s">
        <v>142</v>
      </c>
      <c r="H26" s="11">
        <v>87</v>
      </c>
      <c r="I26" s="62">
        <v>144</v>
      </c>
      <c r="J26" s="75">
        <v>0.69</v>
      </c>
      <c r="K26" s="76">
        <v>53.79</v>
      </c>
      <c r="L26" s="76">
        <v>37.35</v>
      </c>
      <c r="M26" s="221">
        <v>60.43</v>
      </c>
      <c r="N26" s="222">
        <v>57.58</v>
      </c>
      <c r="O26" s="68">
        <f>IF(+'[1]Opción 00'!$H$13,M26,N26)</f>
        <v>57.58</v>
      </c>
      <c r="P26" s="124"/>
      <c r="Q26" s="15"/>
    </row>
    <row r="27" spans="1:16" ht="12.75">
      <c r="A27" s="110"/>
      <c r="B27" s="16"/>
      <c r="C27" s="34" t="s">
        <v>19</v>
      </c>
      <c r="D27" s="11" t="s">
        <v>101</v>
      </c>
      <c r="E27" s="11" t="s">
        <v>237</v>
      </c>
      <c r="F27" s="11" t="s">
        <v>98</v>
      </c>
      <c r="G27" s="11" t="s">
        <v>103</v>
      </c>
      <c r="H27" s="11">
        <v>61</v>
      </c>
      <c r="I27" s="62">
        <v>99</v>
      </c>
      <c r="J27" s="75">
        <v>1.01</v>
      </c>
      <c r="K27" s="76">
        <v>33.69</v>
      </c>
      <c r="L27" s="76">
        <v>34.02</v>
      </c>
      <c r="M27" s="221">
        <v>62.5</v>
      </c>
      <c r="N27" s="222">
        <v>58.36</v>
      </c>
      <c r="O27" s="68">
        <f>IF(+'[1]Opción 00'!$H$13,M27,N27)</f>
        <v>58.36</v>
      </c>
      <c r="P27" s="99"/>
    </row>
    <row r="28" spans="1:16" ht="12.75">
      <c r="A28" s="110"/>
      <c r="B28" s="16"/>
      <c r="C28" s="34" t="s">
        <v>19</v>
      </c>
      <c r="D28" s="11" t="s">
        <v>102</v>
      </c>
      <c r="E28" s="11" t="s">
        <v>237</v>
      </c>
      <c r="F28" s="11" t="s">
        <v>80</v>
      </c>
      <c r="G28" s="11" t="s">
        <v>104</v>
      </c>
      <c r="H28" s="11">
        <v>81</v>
      </c>
      <c r="I28" s="62">
        <v>149</v>
      </c>
      <c r="J28" s="75">
        <v>0.67</v>
      </c>
      <c r="K28" s="76">
        <v>34.05</v>
      </c>
      <c r="L28" s="76">
        <v>22.93</v>
      </c>
      <c r="M28" s="221">
        <v>41.92</v>
      </c>
      <c r="N28" s="222">
        <v>39.16</v>
      </c>
      <c r="O28" s="68">
        <f>IF(+'[1]Opción 00'!$H$13,M28,N28)</f>
        <v>39.16</v>
      </c>
      <c r="P28" s="99"/>
    </row>
    <row r="29" spans="1:16" ht="12.75">
      <c r="A29" s="110"/>
      <c r="B29" s="16"/>
      <c r="C29" s="34" t="s">
        <v>20</v>
      </c>
      <c r="D29" s="11" t="s">
        <v>105</v>
      </c>
      <c r="E29" s="11" t="s">
        <v>68</v>
      </c>
      <c r="F29" s="11" t="s">
        <v>106</v>
      </c>
      <c r="G29" s="223" t="s">
        <v>125</v>
      </c>
      <c r="H29" s="11">
        <v>74</v>
      </c>
      <c r="I29" s="62">
        <v>26.4</v>
      </c>
      <c r="J29" s="221">
        <v>3.79</v>
      </c>
      <c r="K29" s="221">
        <v>23.48</v>
      </c>
      <c r="L29" s="221">
        <v>88.96</v>
      </c>
      <c r="M29" s="221">
        <v>169.08</v>
      </c>
      <c r="N29" s="222">
        <v>157.43</v>
      </c>
      <c r="O29" s="68">
        <f>IF(+'[1]Opción 00'!$H$13,M29,N29)</f>
        <v>157.43</v>
      </c>
      <c r="P29" s="99"/>
    </row>
    <row r="30" spans="1:16" ht="12.75">
      <c r="A30" s="110"/>
      <c r="B30" s="16"/>
      <c r="C30" s="34" t="s">
        <v>21</v>
      </c>
      <c r="D30" s="11" t="s">
        <v>107</v>
      </c>
      <c r="E30" s="11" t="s">
        <v>68</v>
      </c>
      <c r="F30" s="11" t="s">
        <v>108</v>
      </c>
      <c r="G30" s="11"/>
      <c r="H30" s="11">
        <v>111</v>
      </c>
      <c r="I30" s="62">
        <v>125</v>
      </c>
      <c r="J30" s="75">
        <v>0.8</v>
      </c>
      <c r="K30" s="76">
        <v>24.33</v>
      </c>
      <c r="L30" s="76">
        <v>19.49</v>
      </c>
      <c r="M30" s="221">
        <v>42.09</v>
      </c>
      <c r="N30" s="222">
        <v>38.81</v>
      </c>
      <c r="O30" s="68">
        <f>IF(+'[1]Opción 00'!$H$13,M30,N30)</f>
        <v>38.81</v>
      </c>
      <c r="P30" s="99"/>
    </row>
    <row r="31" spans="1:16" ht="12.75">
      <c r="A31" s="110"/>
      <c r="B31" s="6"/>
      <c r="C31" s="33" t="s">
        <v>22</v>
      </c>
      <c r="D31" s="11"/>
      <c r="E31" s="11"/>
      <c r="F31" s="11"/>
      <c r="G31" s="11"/>
      <c r="H31" s="11"/>
      <c r="I31" s="62"/>
      <c r="J31" s="75"/>
      <c r="K31" s="76"/>
      <c r="L31" s="76"/>
      <c r="M31" s="76"/>
      <c r="N31" s="77"/>
      <c r="O31" s="68"/>
      <c r="P31" s="99"/>
    </row>
    <row r="32" spans="1:16" ht="12.75">
      <c r="A32" s="110"/>
      <c r="B32" s="7"/>
      <c r="C32" s="34" t="s">
        <v>35</v>
      </c>
      <c r="D32" s="11" t="s">
        <v>110</v>
      </c>
      <c r="E32" s="11" t="s">
        <v>238</v>
      </c>
      <c r="F32" s="11" t="s">
        <v>109</v>
      </c>
      <c r="G32" s="11" t="s">
        <v>111</v>
      </c>
      <c r="H32" s="11">
        <v>30</v>
      </c>
      <c r="I32" s="62">
        <v>320</v>
      </c>
      <c r="J32" s="75">
        <v>0.13</v>
      </c>
      <c r="K32" s="76">
        <v>18.36</v>
      </c>
      <c r="L32" s="76">
        <v>2.3</v>
      </c>
      <c r="M32" s="221">
        <v>5.27</v>
      </c>
      <c r="N32" s="222">
        <v>4.76</v>
      </c>
      <c r="O32" s="68">
        <f>IF(+'[1]Opción 00'!$H$13,M32,N32)</f>
        <v>4.76</v>
      </c>
      <c r="P32" s="99"/>
    </row>
    <row r="33" spans="1:16" ht="12.75">
      <c r="A33" s="110"/>
      <c r="B33" s="7"/>
      <c r="C33" s="34" t="s">
        <v>206</v>
      </c>
      <c r="D33" s="11" t="s">
        <v>112</v>
      </c>
      <c r="E33" s="11" t="s">
        <v>238</v>
      </c>
      <c r="F33" s="11" t="s">
        <v>114</v>
      </c>
      <c r="G33" s="11" t="s">
        <v>113</v>
      </c>
      <c r="H33" s="11">
        <v>52</v>
      </c>
      <c r="I33" s="62">
        <v>480</v>
      </c>
      <c r="J33" s="75">
        <v>0.08</v>
      </c>
      <c r="K33" s="76">
        <v>31.53</v>
      </c>
      <c r="L33" s="76">
        <v>2.63</v>
      </c>
      <c r="M33" s="221">
        <v>4.16</v>
      </c>
      <c r="N33" s="222">
        <v>4.27</v>
      </c>
      <c r="O33" s="68">
        <f>IF(+'[1]Opción 00'!$H$13,M33,N33)</f>
        <v>4.27</v>
      </c>
      <c r="P33" s="99"/>
    </row>
    <row r="34" spans="1:16" ht="12.75">
      <c r="A34" s="110"/>
      <c r="B34" s="7"/>
      <c r="C34" s="34" t="s">
        <v>53</v>
      </c>
      <c r="D34" s="11" t="s">
        <v>33</v>
      </c>
      <c r="E34" s="11" t="s">
        <v>239</v>
      </c>
      <c r="F34" s="11" t="s">
        <v>115</v>
      </c>
      <c r="G34" s="11" t="s">
        <v>33</v>
      </c>
      <c r="H34" s="11">
        <v>111</v>
      </c>
      <c r="I34" s="62">
        <v>140</v>
      </c>
      <c r="J34" s="75">
        <v>0.71</v>
      </c>
      <c r="K34" s="76">
        <v>10.4</v>
      </c>
      <c r="L34" s="76">
        <v>7.43</v>
      </c>
      <c r="M34" s="221">
        <v>27.57</v>
      </c>
      <c r="N34" s="222">
        <v>24.64</v>
      </c>
      <c r="O34" s="68">
        <f>IF(+'[1]Opción 00'!$H$13,M34,N34)</f>
        <v>24.64</v>
      </c>
      <c r="P34" s="99"/>
    </row>
    <row r="35" spans="1:16" ht="12.75">
      <c r="A35" s="110"/>
      <c r="B35" s="7"/>
      <c r="C35" s="34" t="s">
        <v>23</v>
      </c>
      <c r="D35" s="11" t="s">
        <v>34</v>
      </c>
      <c r="E35" s="11" t="s">
        <v>240</v>
      </c>
      <c r="F35" s="11" t="s">
        <v>116</v>
      </c>
      <c r="G35" s="11" t="s">
        <v>34</v>
      </c>
      <c r="H35" s="11">
        <v>61</v>
      </c>
      <c r="I35" s="62">
        <v>196</v>
      </c>
      <c r="J35" s="75">
        <v>0.51</v>
      </c>
      <c r="K35" s="76">
        <v>14.06</v>
      </c>
      <c r="L35" s="76">
        <v>7.18</v>
      </c>
      <c r="M35" s="221">
        <v>24.13</v>
      </c>
      <c r="N35" s="222">
        <v>22.04</v>
      </c>
      <c r="O35" s="68">
        <f>IF(+'[1]Opción 00'!$H$13,M35,N35)</f>
        <v>22.04</v>
      </c>
      <c r="P35" s="99"/>
    </row>
    <row r="36" spans="1:16" ht="12.75">
      <c r="A36" s="110"/>
      <c r="B36" s="6"/>
      <c r="C36" s="33" t="s">
        <v>24</v>
      </c>
      <c r="D36" s="11"/>
      <c r="E36" s="11"/>
      <c r="F36" s="11"/>
      <c r="G36" s="11"/>
      <c r="H36" s="11"/>
      <c r="I36" s="62"/>
      <c r="J36" s="75"/>
      <c r="K36" s="76"/>
      <c r="L36" s="76"/>
      <c r="M36" s="76"/>
      <c r="N36" s="77"/>
      <c r="O36" s="68"/>
      <c r="P36" s="99"/>
    </row>
    <row r="37" spans="1:16" ht="12.75">
      <c r="A37" s="110"/>
      <c r="B37" s="8"/>
      <c r="C37" s="34" t="s">
        <v>36</v>
      </c>
      <c r="D37" s="11" t="s">
        <v>32</v>
      </c>
      <c r="E37" s="11" t="s">
        <v>241</v>
      </c>
      <c r="F37" s="11" t="s">
        <v>109</v>
      </c>
      <c r="G37" s="11" t="s">
        <v>120</v>
      </c>
      <c r="H37" s="11">
        <v>57</v>
      </c>
      <c r="I37" s="62">
        <v>200</v>
      </c>
      <c r="J37" s="75">
        <v>0.13</v>
      </c>
      <c r="K37" s="76">
        <v>23.95</v>
      </c>
      <c r="L37" s="76">
        <v>2.99</v>
      </c>
      <c r="M37" s="221">
        <v>6.52</v>
      </c>
      <c r="N37" s="222">
        <v>6.01</v>
      </c>
      <c r="O37" s="68">
        <f>IF(+'[1]Opción 00'!$H$13,M37,N37)</f>
        <v>6.01</v>
      </c>
      <c r="P37" s="99"/>
    </row>
    <row r="38" spans="1:16" ht="12.75">
      <c r="A38" s="110"/>
      <c r="B38" s="8"/>
      <c r="C38" s="34" t="s">
        <v>37</v>
      </c>
      <c r="D38" s="11" t="s">
        <v>121</v>
      </c>
      <c r="E38" s="11" t="s">
        <v>241</v>
      </c>
      <c r="F38" s="11" t="s">
        <v>114</v>
      </c>
      <c r="G38" s="11" t="s">
        <v>122</v>
      </c>
      <c r="H38" s="11">
        <v>72</v>
      </c>
      <c r="I38" s="62">
        <v>600</v>
      </c>
      <c r="J38" s="75">
        <v>0.08</v>
      </c>
      <c r="K38" s="76">
        <v>35.93</v>
      </c>
      <c r="L38" s="76">
        <v>2.99</v>
      </c>
      <c r="M38" s="221">
        <v>5.34</v>
      </c>
      <c r="N38" s="222">
        <v>5</v>
      </c>
      <c r="O38" s="68">
        <f>IF(+'[1]Opción 00'!$H$13,M38,N38)</f>
        <v>5</v>
      </c>
      <c r="P38" s="99"/>
    </row>
    <row r="39" spans="1:16" ht="12.75">
      <c r="A39" s="110"/>
      <c r="B39" s="8"/>
      <c r="C39" s="34" t="s">
        <v>117</v>
      </c>
      <c r="D39" s="11" t="s">
        <v>123</v>
      </c>
      <c r="E39" s="11" t="s">
        <v>242</v>
      </c>
      <c r="F39" s="11" t="s">
        <v>124</v>
      </c>
      <c r="G39" s="11" t="s">
        <v>126</v>
      </c>
      <c r="H39" s="11">
        <v>50</v>
      </c>
      <c r="I39" s="62">
        <v>30</v>
      </c>
      <c r="J39" s="224">
        <v>1.67</v>
      </c>
      <c r="K39" s="221">
        <v>9.23</v>
      </c>
      <c r="L39" s="221">
        <v>18.5</v>
      </c>
      <c r="M39" s="221">
        <v>51.36</v>
      </c>
      <c r="N39" s="222">
        <v>46.57</v>
      </c>
      <c r="O39" s="68">
        <f>IF(+'[1]Opción 00'!$H$13,M39,N39)</f>
        <v>46.57</v>
      </c>
      <c r="P39" s="99"/>
    </row>
    <row r="40" spans="1:16" ht="12.75">
      <c r="A40" s="110"/>
      <c r="B40" s="8"/>
      <c r="C40" s="34" t="s">
        <v>118</v>
      </c>
      <c r="D40" s="11" t="s">
        <v>129</v>
      </c>
      <c r="E40" s="11" t="s">
        <v>242</v>
      </c>
      <c r="F40" s="11" t="s">
        <v>127</v>
      </c>
      <c r="G40" s="11" t="s">
        <v>128</v>
      </c>
      <c r="H40" s="11">
        <v>90</v>
      </c>
      <c r="I40" s="62">
        <v>120</v>
      </c>
      <c r="J40" s="224">
        <v>1.25</v>
      </c>
      <c r="K40" s="221">
        <v>16.29</v>
      </c>
      <c r="L40" s="221">
        <v>20.4</v>
      </c>
      <c r="M40" s="221">
        <v>46.8</v>
      </c>
      <c r="N40" s="222">
        <v>42.95</v>
      </c>
      <c r="O40" s="68">
        <f>IF(+'[1]Opción 00'!$H$13,M40,N40)</f>
        <v>42.95</v>
      </c>
      <c r="P40" s="99"/>
    </row>
    <row r="41" spans="1:16" ht="12.75">
      <c r="A41" s="110"/>
      <c r="B41" s="8"/>
      <c r="C41" s="34" t="s">
        <v>243</v>
      </c>
      <c r="D41" s="11" t="s">
        <v>130</v>
      </c>
      <c r="E41" s="11" t="s">
        <v>244</v>
      </c>
      <c r="F41" s="11" t="s">
        <v>130</v>
      </c>
      <c r="G41" s="11" t="s">
        <v>131</v>
      </c>
      <c r="H41" s="11">
        <v>36</v>
      </c>
      <c r="I41" s="62">
        <v>90</v>
      </c>
      <c r="J41" s="224">
        <v>0.28</v>
      </c>
      <c r="K41" s="221">
        <v>10.37</v>
      </c>
      <c r="L41" s="221">
        <v>2.9</v>
      </c>
      <c r="M41" s="221">
        <v>5.63</v>
      </c>
      <c r="N41" s="222">
        <v>5.16</v>
      </c>
      <c r="O41" s="68">
        <f>IF(+'[1]Opción 00'!$H$13,M41,N41)</f>
        <v>5.16</v>
      </c>
      <c r="P41" s="99"/>
    </row>
    <row r="42" spans="1:16" ht="12.75">
      <c r="A42" s="110"/>
      <c r="B42" s="6"/>
      <c r="C42" s="33" t="s">
        <v>25</v>
      </c>
      <c r="D42" s="11"/>
      <c r="E42" s="11"/>
      <c r="F42" s="11"/>
      <c r="G42" s="11"/>
      <c r="H42" s="11"/>
      <c r="I42" s="63"/>
      <c r="J42" s="75"/>
      <c r="K42" s="76"/>
      <c r="L42" s="76"/>
      <c r="M42" s="76"/>
      <c r="N42" s="77"/>
      <c r="O42" s="68"/>
      <c r="P42" s="99"/>
    </row>
    <row r="43" spans="1:16" ht="12.75">
      <c r="A43" s="110"/>
      <c r="B43" s="45"/>
      <c r="C43" s="34" t="s">
        <v>132</v>
      </c>
      <c r="D43" s="11" t="s">
        <v>142</v>
      </c>
      <c r="E43" s="11" t="s">
        <v>245</v>
      </c>
      <c r="F43" s="11" t="s">
        <v>98</v>
      </c>
      <c r="G43" s="11" t="s">
        <v>144</v>
      </c>
      <c r="H43" s="11">
        <v>144</v>
      </c>
      <c r="I43" s="64">
        <v>91</v>
      </c>
      <c r="J43" s="75">
        <v>0.69</v>
      </c>
      <c r="K43" s="76">
        <v>34.24</v>
      </c>
      <c r="L43" s="76">
        <v>23.78</v>
      </c>
      <c r="M43" s="221">
        <v>57.94</v>
      </c>
      <c r="N43" s="222">
        <v>55.1</v>
      </c>
      <c r="O43" s="68">
        <f>IF(+'[1]Opción 00'!$H$13,M43,N43)</f>
        <v>55.1</v>
      </c>
      <c r="P43" s="99"/>
    </row>
    <row r="44" spans="1:16" ht="12.75">
      <c r="A44" s="110"/>
      <c r="B44" s="45"/>
      <c r="C44" s="34" t="s">
        <v>133</v>
      </c>
      <c r="D44" s="11" t="s">
        <v>146</v>
      </c>
      <c r="E44" s="11" t="s">
        <v>246</v>
      </c>
      <c r="F44" s="11" t="s">
        <v>145</v>
      </c>
      <c r="G44" s="11" t="s">
        <v>147</v>
      </c>
      <c r="H44" s="11">
        <v>252</v>
      </c>
      <c r="I44" s="64">
        <v>116</v>
      </c>
      <c r="J44" s="75">
        <v>0.2</v>
      </c>
      <c r="K44" s="76">
        <v>28.82</v>
      </c>
      <c r="L44" s="76">
        <v>5.72</v>
      </c>
      <c r="M44" s="221">
        <v>15.46</v>
      </c>
      <c r="N44" s="222">
        <v>14.88</v>
      </c>
      <c r="O44" s="68">
        <f>IF(+'[1]Opción 00'!$H$13,M44,N44)</f>
        <v>14.88</v>
      </c>
      <c r="P44" s="99"/>
    </row>
    <row r="45" spans="1:16" ht="12.75">
      <c r="A45" s="110"/>
      <c r="B45" s="9"/>
      <c r="C45" s="34" t="s">
        <v>26</v>
      </c>
      <c r="D45" s="11" t="s">
        <v>148</v>
      </c>
      <c r="E45" s="47">
        <v>16000</v>
      </c>
      <c r="F45" s="11" t="s">
        <v>85</v>
      </c>
      <c r="G45" s="11" t="s">
        <v>149</v>
      </c>
      <c r="H45" s="11">
        <v>125</v>
      </c>
      <c r="I45" s="64">
        <v>100</v>
      </c>
      <c r="J45" s="75">
        <v>0.8</v>
      </c>
      <c r="K45" s="76">
        <v>15.43</v>
      </c>
      <c r="L45" s="76">
        <v>12.34</v>
      </c>
      <c r="M45" s="221">
        <v>36.66</v>
      </c>
      <c r="N45" s="222">
        <v>33.38</v>
      </c>
      <c r="O45" s="68">
        <f>IF(+'[1]Opción 00'!$H$13,M45,N45)</f>
        <v>33.38</v>
      </c>
      <c r="P45" s="99"/>
    </row>
    <row r="46" spans="1:16" ht="12.75">
      <c r="A46" s="110"/>
      <c r="B46" s="9"/>
      <c r="C46" s="34" t="s">
        <v>136</v>
      </c>
      <c r="D46" s="11" t="s">
        <v>149</v>
      </c>
      <c r="E46" s="11" t="s">
        <v>247</v>
      </c>
      <c r="F46" s="11" t="s">
        <v>85</v>
      </c>
      <c r="G46" s="11" t="s">
        <v>150</v>
      </c>
      <c r="H46" s="11">
        <v>120</v>
      </c>
      <c r="I46" s="64">
        <v>150</v>
      </c>
      <c r="J46" s="75">
        <v>0.67</v>
      </c>
      <c r="K46" s="76">
        <v>55.5</v>
      </c>
      <c r="L46" s="76">
        <v>37</v>
      </c>
      <c r="M46" s="221">
        <v>84.77</v>
      </c>
      <c r="N46" s="222">
        <v>81.64</v>
      </c>
      <c r="O46" s="68">
        <f>IF(+'[1]Opción 00'!$H$13,M46,N46)</f>
        <v>81.64</v>
      </c>
      <c r="P46" s="99"/>
    </row>
    <row r="47" spans="1:16" ht="12.75">
      <c r="A47" s="110"/>
      <c r="B47" s="9"/>
      <c r="C47" s="34" t="s">
        <v>135</v>
      </c>
      <c r="D47" s="11" t="s">
        <v>201</v>
      </c>
      <c r="E47" s="47">
        <v>35000</v>
      </c>
      <c r="F47" s="11" t="s">
        <v>85</v>
      </c>
      <c r="G47" s="11" t="s">
        <v>151</v>
      </c>
      <c r="H47" s="11">
        <v>145</v>
      </c>
      <c r="I47" s="64">
        <v>200</v>
      </c>
      <c r="J47" s="75">
        <v>1</v>
      </c>
      <c r="K47" s="76">
        <v>52.6</v>
      </c>
      <c r="L47" s="76">
        <v>52.6</v>
      </c>
      <c r="M47" s="221">
        <v>123.91</v>
      </c>
      <c r="N47" s="222">
        <v>118.78</v>
      </c>
      <c r="O47" s="68">
        <f>IF(+'[1]Opción 00'!$H$13,M47,N47)</f>
        <v>118.78</v>
      </c>
      <c r="P47" s="99"/>
    </row>
    <row r="48" spans="1:16" ht="12.75">
      <c r="A48" s="110"/>
      <c r="B48" s="9"/>
      <c r="C48" s="34" t="s">
        <v>137</v>
      </c>
      <c r="D48" s="11" t="s">
        <v>200</v>
      </c>
      <c r="E48" s="47">
        <v>60000</v>
      </c>
      <c r="F48" s="11" t="s">
        <v>152</v>
      </c>
      <c r="G48" s="11" t="s">
        <v>153</v>
      </c>
      <c r="H48" s="11">
        <v>145</v>
      </c>
      <c r="I48" s="64">
        <v>1350</v>
      </c>
      <c r="J48" s="75">
        <v>0.37</v>
      </c>
      <c r="K48" s="76">
        <v>43.66</v>
      </c>
      <c r="L48" s="76">
        <v>16.17</v>
      </c>
      <c r="M48" s="221">
        <v>37.27</v>
      </c>
      <c r="N48" s="222">
        <v>37.37</v>
      </c>
      <c r="O48" s="68">
        <f>IF(+'[1]Opción 00'!$H$13,M48,N48)</f>
        <v>37.37</v>
      </c>
      <c r="P48" s="99"/>
    </row>
    <row r="49" spans="1:16" ht="12.75">
      <c r="A49" s="110"/>
      <c r="B49" s="9"/>
      <c r="C49" s="34" t="s">
        <v>134</v>
      </c>
      <c r="D49" s="11" t="s">
        <v>154</v>
      </c>
      <c r="E49" s="47">
        <v>20000</v>
      </c>
      <c r="F49" s="11" t="s">
        <v>85</v>
      </c>
      <c r="G49" s="11" t="s">
        <v>155</v>
      </c>
      <c r="H49" s="11">
        <v>109</v>
      </c>
      <c r="I49" s="64">
        <v>420</v>
      </c>
      <c r="J49" s="75">
        <v>0.48</v>
      </c>
      <c r="K49" s="76">
        <v>36.3</v>
      </c>
      <c r="L49" s="76">
        <v>18.71</v>
      </c>
      <c r="M49" s="221">
        <v>51.95</v>
      </c>
      <c r="N49" s="222">
        <v>47.84</v>
      </c>
      <c r="O49" s="68">
        <f>IF(+'[1]Opción 00'!$H$13,M49,N49)</f>
        <v>47.84</v>
      </c>
      <c r="P49" s="99"/>
    </row>
    <row r="50" spans="1:16" ht="12.75">
      <c r="A50" s="110"/>
      <c r="B50" s="9"/>
      <c r="C50" s="34" t="s">
        <v>139</v>
      </c>
      <c r="D50" s="11" t="s">
        <v>62</v>
      </c>
      <c r="E50" s="47">
        <v>13000</v>
      </c>
      <c r="F50" s="11" t="s">
        <v>156</v>
      </c>
      <c r="G50" s="11" t="s">
        <v>157</v>
      </c>
      <c r="H50" s="11">
        <v>82</v>
      </c>
      <c r="I50" s="64">
        <v>46.8</v>
      </c>
      <c r="J50" s="75">
        <v>2.14</v>
      </c>
      <c r="K50" s="76">
        <v>25.94</v>
      </c>
      <c r="L50" s="76">
        <v>55.42</v>
      </c>
      <c r="M50" s="221">
        <v>181.84</v>
      </c>
      <c r="N50" s="222">
        <v>173.08</v>
      </c>
      <c r="O50" s="68">
        <f>IF(+'[1]Opción 00'!$H$13,M50,N50)</f>
        <v>173.08</v>
      </c>
      <c r="P50" s="99"/>
    </row>
    <row r="51" spans="1:16" ht="6" customHeight="1">
      <c r="A51" s="110"/>
      <c r="B51" s="46"/>
      <c r="C51" s="34"/>
      <c r="D51" s="11"/>
      <c r="E51" s="11"/>
      <c r="F51" s="11"/>
      <c r="G51" s="11"/>
      <c r="H51" s="11"/>
      <c r="I51" s="64"/>
      <c r="J51" s="75"/>
      <c r="K51" s="76"/>
      <c r="L51" s="76"/>
      <c r="M51" s="76"/>
      <c r="N51" s="77"/>
      <c r="O51" s="68"/>
      <c r="P51" s="99"/>
    </row>
    <row r="52" spans="1:16" ht="12.75">
      <c r="A52" s="110"/>
      <c r="B52" s="55"/>
      <c r="C52" s="34" t="s">
        <v>248</v>
      </c>
      <c r="D52" s="11" t="s">
        <v>158</v>
      </c>
      <c r="E52" s="47">
        <v>11000</v>
      </c>
      <c r="F52" s="11" t="s">
        <v>85</v>
      </c>
      <c r="G52" s="11" t="s">
        <v>159</v>
      </c>
      <c r="H52" s="11">
        <v>118</v>
      </c>
      <c r="I52" s="64">
        <v>225</v>
      </c>
      <c r="J52" s="75">
        <v>0.44</v>
      </c>
      <c r="K52" s="76">
        <v>23.92</v>
      </c>
      <c r="L52" s="76">
        <v>10.63</v>
      </c>
      <c r="M52" s="221">
        <v>33.8</v>
      </c>
      <c r="N52" s="222">
        <v>31.98</v>
      </c>
      <c r="O52" s="68">
        <f>IF(+'[1]Opción 00'!$H$13,M52,N52)</f>
        <v>31.98</v>
      </c>
      <c r="P52" s="99"/>
    </row>
    <row r="53" spans="1:16" ht="6.75" customHeight="1">
      <c r="A53" s="110"/>
      <c r="B53" s="46"/>
      <c r="C53" s="34"/>
      <c r="D53" s="11"/>
      <c r="E53" s="11"/>
      <c r="F53" s="11"/>
      <c r="G53" s="11"/>
      <c r="H53" s="11"/>
      <c r="I53" s="64"/>
      <c r="J53" s="75"/>
      <c r="K53" s="76"/>
      <c r="L53" s="76"/>
      <c r="M53" s="76"/>
      <c r="N53" s="77"/>
      <c r="O53" s="68"/>
      <c r="P53" s="99"/>
    </row>
    <row r="54" spans="1:16" ht="12.75">
      <c r="A54" s="110"/>
      <c r="B54" s="57"/>
      <c r="C54" s="34" t="s">
        <v>57</v>
      </c>
      <c r="D54" s="11" t="s">
        <v>62</v>
      </c>
      <c r="E54" s="47">
        <v>13000</v>
      </c>
      <c r="F54" s="11" t="s">
        <v>160</v>
      </c>
      <c r="G54" s="11" t="s">
        <v>161</v>
      </c>
      <c r="H54" s="11">
        <v>104</v>
      </c>
      <c r="I54" s="64">
        <v>112</v>
      </c>
      <c r="J54" s="75">
        <v>1.79</v>
      </c>
      <c r="K54" s="76">
        <v>34.3</v>
      </c>
      <c r="L54" s="76">
        <v>61.24</v>
      </c>
      <c r="M54" s="221">
        <v>153.2</v>
      </c>
      <c r="N54" s="222">
        <v>145.88</v>
      </c>
      <c r="O54" s="68">
        <f>IF(+'[1]Opción 00'!$H$13,M54,N54)</f>
        <v>145.88</v>
      </c>
      <c r="P54" s="99"/>
    </row>
    <row r="55" spans="1:16" ht="6.75" customHeight="1">
      <c r="A55" s="110"/>
      <c r="B55" s="46"/>
      <c r="C55" s="34"/>
      <c r="D55" s="11"/>
      <c r="E55" s="11"/>
      <c r="F55" s="11"/>
      <c r="G55" s="11"/>
      <c r="H55" s="11"/>
      <c r="I55" s="64"/>
      <c r="J55" s="75"/>
      <c r="K55" s="76"/>
      <c r="L55" s="76"/>
      <c r="M55" s="76"/>
      <c r="N55" s="77"/>
      <c r="O55" s="68"/>
      <c r="P55" s="99"/>
    </row>
    <row r="56" spans="1:16" ht="12.75">
      <c r="A56" s="110"/>
      <c r="B56" s="58"/>
      <c r="C56" s="34" t="s">
        <v>162</v>
      </c>
      <c r="D56" s="11" t="s">
        <v>195</v>
      </c>
      <c r="E56" s="47">
        <v>17000</v>
      </c>
      <c r="F56" s="11" t="s">
        <v>98</v>
      </c>
      <c r="G56" s="11" t="s">
        <v>161</v>
      </c>
      <c r="H56" s="11">
        <v>73</v>
      </c>
      <c r="I56" s="64">
        <v>210</v>
      </c>
      <c r="J56" s="75">
        <v>0.95</v>
      </c>
      <c r="K56" s="76">
        <v>25.01</v>
      </c>
      <c r="L56" s="76">
        <v>23.81</v>
      </c>
      <c r="M56" s="221">
        <v>85.12</v>
      </c>
      <c r="N56" s="222">
        <v>80.24</v>
      </c>
      <c r="O56" s="68">
        <f>IF(+'[1]Opción 00'!$H$13,M56,N56)</f>
        <v>80.24</v>
      </c>
      <c r="P56" s="99"/>
    </row>
    <row r="57" spans="1:16" ht="12.75">
      <c r="A57" s="110"/>
      <c r="B57" s="58"/>
      <c r="C57" s="34" t="s">
        <v>138</v>
      </c>
      <c r="D57" s="11" t="s">
        <v>196</v>
      </c>
      <c r="E57" s="47">
        <v>35000</v>
      </c>
      <c r="F57" s="11" t="s">
        <v>98</v>
      </c>
      <c r="G57" s="11" t="s">
        <v>161</v>
      </c>
      <c r="H57" s="11">
        <v>73</v>
      </c>
      <c r="I57" s="64">
        <v>210</v>
      </c>
      <c r="J57" s="75">
        <v>0.95</v>
      </c>
      <c r="K57" s="76">
        <v>44.63</v>
      </c>
      <c r="L57" s="76">
        <v>42.5</v>
      </c>
      <c r="M57" s="221">
        <v>103.81</v>
      </c>
      <c r="N57" s="222">
        <v>98.92</v>
      </c>
      <c r="O57" s="68">
        <f>IF(+'[1]Opción 00'!$H$13,M57,N57)</f>
        <v>98.92</v>
      </c>
      <c r="P57" s="99"/>
    </row>
    <row r="58" spans="1:16" ht="12.75">
      <c r="A58" s="110"/>
      <c r="B58" s="125"/>
      <c r="C58" s="126" t="s">
        <v>59</v>
      </c>
      <c r="D58" s="127" t="s">
        <v>197</v>
      </c>
      <c r="E58" s="128">
        <v>40000</v>
      </c>
      <c r="F58" s="127" t="s">
        <v>98</v>
      </c>
      <c r="G58" s="127" t="s">
        <v>161</v>
      </c>
      <c r="H58" s="127">
        <v>108</v>
      </c>
      <c r="I58" s="129">
        <v>210</v>
      </c>
      <c r="J58" s="75">
        <v>0.95</v>
      </c>
      <c r="K58" s="76">
        <v>52.35</v>
      </c>
      <c r="L58" s="76">
        <v>49.86</v>
      </c>
      <c r="M58" s="221">
        <v>89.9</v>
      </c>
      <c r="N58" s="222">
        <v>95</v>
      </c>
      <c r="O58" s="130">
        <f>IF(+'[1]Opción 00'!$H$13,M58,N58)</f>
        <v>95</v>
      </c>
      <c r="P58" s="99"/>
    </row>
    <row r="59" spans="1:16" ht="12.75">
      <c r="A59" s="110"/>
      <c r="B59" s="138"/>
      <c r="C59" s="139"/>
      <c r="D59" s="140"/>
      <c r="E59" s="140"/>
      <c r="F59" s="140"/>
      <c r="G59" s="140"/>
      <c r="H59" s="140"/>
      <c r="I59" s="141"/>
      <c r="J59" s="142"/>
      <c r="K59" s="142"/>
      <c r="L59" s="142"/>
      <c r="M59" s="142"/>
      <c r="N59" s="142"/>
      <c r="O59" s="143"/>
      <c r="P59" s="99"/>
    </row>
    <row r="60" spans="1:16" ht="12.75">
      <c r="A60" s="110"/>
      <c r="B60" s="144"/>
      <c r="C60" s="135"/>
      <c r="D60" s="113"/>
      <c r="E60" s="113"/>
      <c r="F60" s="113"/>
      <c r="G60" s="113"/>
      <c r="H60" s="113"/>
      <c r="I60" s="136"/>
      <c r="J60" s="137"/>
      <c r="K60" s="137"/>
      <c r="L60" s="137"/>
      <c r="M60" s="137"/>
      <c r="N60" s="137"/>
      <c r="O60" s="145"/>
      <c r="P60" s="99"/>
    </row>
    <row r="61" spans="1:16" ht="12.75">
      <c r="A61" s="110"/>
      <c r="B61" s="144"/>
      <c r="C61" s="135"/>
      <c r="D61" s="113"/>
      <c r="E61" s="113"/>
      <c r="F61" s="113"/>
      <c r="G61" s="113"/>
      <c r="H61" s="113"/>
      <c r="I61" s="136"/>
      <c r="J61" s="137"/>
      <c r="K61" s="137"/>
      <c r="L61" s="137"/>
      <c r="M61" s="137"/>
      <c r="N61" s="137"/>
      <c r="O61" s="145"/>
      <c r="P61" s="99"/>
    </row>
    <row r="62" spans="1:16" ht="12.75">
      <c r="A62" s="110"/>
      <c r="B62" s="146"/>
      <c r="C62" s="147"/>
      <c r="D62" s="148"/>
      <c r="E62" s="148"/>
      <c r="F62" s="148"/>
      <c r="G62" s="148"/>
      <c r="H62" s="148"/>
      <c r="I62" s="149"/>
      <c r="J62" s="150"/>
      <c r="K62" s="150"/>
      <c r="L62" s="150"/>
      <c r="M62" s="150"/>
      <c r="N62" s="150"/>
      <c r="O62" s="151"/>
      <c r="P62" s="99"/>
    </row>
    <row r="63" spans="1:16" ht="12.75" customHeight="1">
      <c r="A63" s="110"/>
      <c r="B63" s="131"/>
      <c r="C63" s="54"/>
      <c r="D63" s="211" t="s">
        <v>40</v>
      </c>
      <c r="E63" s="42" t="s">
        <v>69</v>
      </c>
      <c r="F63" s="213" t="s">
        <v>91</v>
      </c>
      <c r="G63" s="214"/>
      <c r="H63" s="43" t="s">
        <v>66</v>
      </c>
      <c r="I63" s="132" t="s">
        <v>94</v>
      </c>
      <c r="J63" s="133" t="s">
        <v>92</v>
      </c>
      <c r="K63" s="215" t="s">
        <v>93</v>
      </c>
      <c r="L63" s="216"/>
      <c r="M63" s="216" t="s">
        <v>94</v>
      </c>
      <c r="N63" s="217"/>
      <c r="O63" s="134" t="s">
        <v>3</v>
      </c>
      <c r="P63" s="99"/>
    </row>
    <row r="64" spans="1:16" ht="12.75">
      <c r="A64" s="110"/>
      <c r="B64" s="46"/>
      <c r="C64" s="34"/>
      <c r="D64" s="212"/>
      <c r="E64" s="42" t="s">
        <v>70</v>
      </c>
      <c r="F64" s="42"/>
      <c r="G64" s="42"/>
      <c r="H64" s="43"/>
      <c r="I64" s="60" t="s">
        <v>47</v>
      </c>
      <c r="J64" s="70" t="s">
        <v>2</v>
      </c>
      <c r="K64" s="41" t="s">
        <v>4</v>
      </c>
      <c r="L64" s="2" t="s">
        <v>5</v>
      </c>
      <c r="M64" s="44" t="s">
        <v>43</v>
      </c>
      <c r="N64" s="71" t="s">
        <v>44</v>
      </c>
      <c r="O64" s="66" t="s">
        <v>30</v>
      </c>
      <c r="P64" s="99"/>
    </row>
    <row r="65" spans="1:16" ht="12.75">
      <c r="A65" s="110"/>
      <c r="B65" s="6"/>
      <c r="C65" s="1" t="s">
        <v>27</v>
      </c>
      <c r="D65" s="11"/>
      <c r="E65" s="11"/>
      <c r="F65" s="11"/>
      <c r="G65" s="11"/>
      <c r="H65" s="11"/>
      <c r="I65" s="64"/>
      <c r="J65" s="74"/>
      <c r="K65" s="12"/>
      <c r="L65" s="12"/>
      <c r="M65" s="12"/>
      <c r="N65" s="38"/>
      <c r="O65" s="67"/>
      <c r="P65" s="99"/>
    </row>
    <row r="66" spans="1:16" ht="12.75">
      <c r="A66" s="110"/>
      <c r="B66" s="45"/>
      <c r="C66" s="34" t="s">
        <v>163</v>
      </c>
      <c r="D66" s="11" t="s">
        <v>179</v>
      </c>
      <c r="E66" s="11" t="s">
        <v>171</v>
      </c>
      <c r="F66" s="11" t="s">
        <v>187</v>
      </c>
      <c r="G66" s="11" t="s">
        <v>189</v>
      </c>
      <c r="H66" s="11" t="s">
        <v>177</v>
      </c>
      <c r="I66" s="64">
        <v>1238</v>
      </c>
      <c r="J66" s="75">
        <v>0.81</v>
      </c>
      <c r="K66" s="76">
        <v>144.3</v>
      </c>
      <c r="L66" s="76">
        <v>116.6</v>
      </c>
      <c r="M66" s="76"/>
      <c r="N66" s="77"/>
      <c r="O66" s="67"/>
      <c r="P66" s="99"/>
    </row>
    <row r="67" spans="1:16" ht="6" customHeight="1">
      <c r="A67" s="110"/>
      <c r="B67" s="6"/>
      <c r="C67" s="33"/>
      <c r="D67" s="11"/>
      <c r="E67" s="11"/>
      <c r="F67" s="11"/>
      <c r="G67" s="11"/>
      <c r="H67" s="11"/>
      <c r="I67" s="64"/>
      <c r="J67" s="75"/>
      <c r="K67" s="76"/>
      <c r="L67" s="76"/>
      <c r="M67" s="76"/>
      <c r="N67" s="77"/>
      <c r="O67" s="67"/>
      <c r="P67" s="99"/>
    </row>
    <row r="68" spans="1:16" ht="13.5" customHeight="1">
      <c r="A68" s="110"/>
      <c r="B68" s="10"/>
      <c r="C68" s="34" t="s">
        <v>167</v>
      </c>
      <c r="D68" s="11" t="s">
        <v>174</v>
      </c>
      <c r="E68" s="11" t="s">
        <v>170</v>
      </c>
      <c r="F68" s="11" t="s">
        <v>188</v>
      </c>
      <c r="G68" s="11" t="s">
        <v>169</v>
      </c>
      <c r="H68" s="11" t="s">
        <v>168</v>
      </c>
      <c r="I68" s="64">
        <v>2550</v>
      </c>
      <c r="J68" s="75">
        <v>0.39</v>
      </c>
      <c r="K68" s="76">
        <v>107.8</v>
      </c>
      <c r="L68" s="76">
        <v>42.3</v>
      </c>
      <c r="M68" s="76"/>
      <c r="N68" s="77"/>
      <c r="O68" s="67"/>
      <c r="P68" s="99"/>
    </row>
    <row r="69" spans="1:16" ht="12.75">
      <c r="A69" s="110"/>
      <c r="B69" s="10"/>
      <c r="C69" s="34" t="s">
        <v>166</v>
      </c>
      <c r="D69" s="11" t="s">
        <v>175</v>
      </c>
      <c r="E69" s="11" t="s">
        <v>170</v>
      </c>
      <c r="F69" s="11" t="s">
        <v>188</v>
      </c>
      <c r="G69" s="11" t="s">
        <v>178</v>
      </c>
      <c r="H69" s="11" t="s">
        <v>172</v>
      </c>
      <c r="I69" s="64">
        <v>2975</v>
      </c>
      <c r="J69" s="75">
        <v>0.34</v>
      </c>
      <c r="K69" s="76">
        <v>112.1</v>
      </c>
      <c r="L69" s="76">
        <v>37.7</v>
      </c>
      <c r="M69" s="76"/>
      <c r="N69" s="77"/>
      <c r="O69" s="67"/>
      <c r="P69" s="99"/>
    </row>
    <row r="70" spans="1:16" ht="12.75">
      <c r="A70" s="110"/>
      <c r="B70" s="10"/>
      <c r="C70" s="34" t="s">
        <v>60</v>
      </c>
      <c r="D70" s="11" t="s">
        <v>176</v>
      </c>
      <c r="E70" s="11" t="s">
        <v>171</v>
      </c>
      <c r="F70" s="11" t="s">
        <v>188</v>
      </c>
      <c r="G70" s="11" t="s">
        <v>173</v>
      </c>
      <c r="H70" s="11" t="s">
        <v>168</v>
      </c>
      <c r="I70" s="64">
        <v>1530</v>
      </c>
      <c r="J70" s="75">
        <v>0.65</v>
      </c>
      <c r="K70" s="76">
        <v>114.6</v>
      </c>
      <c r="L70" s="76">
        <v>74.9</v>
      </c>
      <c r="M70" s="76"/>
      <c r="N70" s="77"/>
      <c r="O70" s="67"/>
      <c r="P70" s="99"/>
    </row>
    <row r="71" spans="1:16" ht="6" customHeight="1">
      <c r="A71" s="110"/>
      <c r="B71" s="46"/>
      <c r="C71" s="34"/>
      <c r="D71" s="11"/>
      <c r="E71" s="11"/>
      <c r="F71" s="11"/>
      <c r="G71" s="11"/>
      <c r="H71" s="11"/>
      <c r="I71" s="64"/>
      <c r="J71" s="75"/>
      <c r="K71" s="76"/>
      <c r="L71" s="76"/>
      <c r="M71" s="76"/>
      <c r="N71" s="77"/>
      <c r="O71" s="67"/>
      <c r="P71" s="99"/>
    </row>
    <row r="72" spans="1:16" ht="12.75">
      <c r="A72" s="110"/>
      <c r="B72" s="57"/>
      <c r="C72" s="34" t="s">
        <v>140</v>
      </c>
      <c r="D72" s="11" t="s">
        <v>180</v>
      </c>
      <c r="E72" s="11" t="s">
        <v>249</v>
      </c>
      <c r="F72" s="11" t="s">
        <v>190</v>
      </c>
      <c r="G72" s="11" t="s">
        <v>183</v>
      </c>
      <c r="H72" s="11" t="s">
        <v>182</v>
      </c>
      <c r="I72" s="64">
        <v>206</v>
      </c>
      <c r="J72" s="75">
        <v>2.42</v>
      </c>
      <c r="K72" s="76">
        <v>91.9</v>
      </c>
      <c r="L72" s="76">
        <v>222.7</v>
      </c>
      <c r="M72" s="76"/>
      <c r="N72" s="77"/>
      <c r="O72" s="67"/>
      <c r="P72" s="99"/>
    </row>
    <row r="73" spans="1:16" ht="12.75">
      <c r="A73" s="110"/>
      <c r="B73" s="57"/>
      <c r="C73" s="34" t="s">
        <v>141</v>
      </c>
      <c r="D73" s="11" t="s">
        <v>185</v>
      </c>
      <c r="E73" s="11" t="s">
        <v>250</v>
      </c>
      <c r="F73" s="11" t="s">
        <v>191</v>
      </c>
      <c r="G73" s="11" t="s">
        <v>186</v>
      </c>
      <c r="H73" s="11" t="s">
        <v>184</v>
      </c>
      <c r="I73" s="64">
        <v>58</v>
      </c>
      <c r="J73" s="75">
        <v>6.93</v>
      </c>
      <c r="K73" s="76">
        <v>91.6</v>
      </c>
      <c r="L73" s="76">
        <v>634.2</v>
      </c>
      <c r="M73" s="76"/>
      <c r="N73" s="77"/>
      <c r="O73" s="67"/>
      <c r="P73" s="99"/>
    </row>
    <row r="74" spans="1:16" ht="6" customHeight="1">
      <c r="A74" s="110"/>
      <c r="B74" s="46"/>
      <c r="C74" s="34"/>
      <c r="D74" s="11"/>
      <c r="E74" s="11"/>
      <c r="F74" s="11"/>
      <c r="G74" s="11"/>
      <c r="H74" s="11"/>
      <c r="I74" s="64"/>
      <c r="J74" s="75"/>
      <c r="K74" s="76"/>
      <c r="L74" s="76"/>
      <c r="M74" s="76"/>
      <c r="N74" s="77"/>
      <c r="O74" s="67"/>
      <c r="P74" s="99"/>
    </row>
    <row r="75" spans="1:16" ht="12.75">
      <c r="A75" s="110"/>
      <c r="B75" s="58"/>
      <c r="C75" s="34" t="s">
        <v>61</v>
      </c>
      <c r="D75" s="11" t="s">
        <v>192</v>
      </c>
      <c r="E75" s="11" t="s">
        <v>181</v>
      </c>
      <c r="F75" s="11" t="s">
        <v>188</v>
      </c>
      <c r="G75" s="11" t="s">
        <v>193</v>
      </c>
      <c r="H75" s="11" t="s">
        <v>194</v>
      </c>
      <c r="I75" s="64">
        <v>923</v>
      </c>
      <c r="J75" s="75">
        <v>1.08</v>
      </c>
      <c r="K75" s="76">
        <v>225.8</v>
      </c>
      <c r="L75" s="76">
        <v>144.6</v>
      </c>
      <c r="M75" s="76"/>
      <c r="N75" s="77"/>
      <c r="O75" s="67"/>
      <c r="P75" s="99"/>
    </row>
    <row r="76" spans="1:16" ht="12.75">
      <c r="A76" s="110"/>
      <c r="B76" s="58"/>
      <c r="C76" s="34" t="s">
        <v>58</v>
      </c>
      <c r="D76" s="11" t="s">
        <v>202</v>
      </c>
      <c r="E76" s="47">
        <v>52000</v>
      </c>
      <c r="F76" s="11" t="s">
        <v>191</v>
      </c>
      <c r="G76" s="223" t="s">
        <v>151</v>
      </c>
      <c r="H76" s="11">
        <v>145</v>
      </c>
      <c r="I76" s="64">
        <v>420</v>
      </c>
      <c r="J76" s="75">
        <v>0.95</v>
      </c>
      <c r="K76" s="221">
        <v>117.34</v>
      </c>
      <c r="L76" s="221">
        <v>112.46</v>
      </c>
      <c r="M76" s="76"/>
      <c r="N76" s="77"/>
      <c r="O76" s="67"/>
      <c r="P76" s="99"/>
    </row>
    <row r="77" spans="1:16" ht="13.5" thickBot="1">
      <c r="A77" s="110"/>
      <c r="B77" s="58"/>
      <c r="C77" s="34" t="s">
        <v>59</v>
      </c>
      <c r="D77" s="11" t="s">
        <v>203</v>
      </c>
      <c r="E77" s="47">
        <v>55000</v>
      </c>
      <c r="F77" s="11" t="s">
        <v>191</v>
      </c>
      <c r="G77" s="223" t="s">
        <v>151</v>
      </c>
      <c r="H77" s="11">
        <v>145</v>
      </c>
      <c r="I77" s="64">
        <v>420</v>
      </c>
      <c r="J77" s="78">
        <v>0.95</v>
      </c>
      <c r="K77" s="225">
        <v>113.36</v>
      </c>
      <c r="L77" s="225">
        <v>108.48</v>
      </c>
      <c r="M77" s="79"/>
      <c r="N77" s="80"/>
      <c r="O77" s="67"/>
      <c r="P77" s="99"/>
    </row>
    <row r="78" spans="1:16" ht="12.75">
      <c r="A78" s="11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09"/>
    </row>
    <row r="79" spans="1:3" ht="12.75">
      <c r="A79" s="13"/>
      <c r="C79" s="81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</sheetData>
  <sheetProtection/>
  <mergeCells count="10">
    <mergeCell ref="D63:D64"/>
    <mergeCell ref="F63:G63"/>
    <mergeCell ref="K63:L63"/>
    <mergeCell ref="M63:N63"/>
    <mergeCell ref="K10:L10"/>
    <mergeCell ref="M10:N10"/>
    <mergeCell ref="B10:B11"/>
    <mergeCell ref="C10:C11"/>
    <mergeCell ref="D10:D11"/>
    <mergeCell ref="F10:G10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5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3.7109375" style="0" customWidth="1"/>
  </cols>
  <sheetData>
    <row r="7" spans="1:9" ht="12.75">
      <c r="A7" s="172"/>
      <c r="B7" s="172"/>
      <c r="C7" s="172"/>
      <c r="D7" s="172"/>
      <c r="E7" s="172"/>
      <c r="F7" s="172"/>
      <c r="G7" s="172"/>
      <c r="H7" s="172"/>
      <c r="I7" s="172"/>
    </row>
    <row r="8" spans="1:9" ht="12.75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2.75">
      <c r="A9" s="172"/>
      <c r="B9" s="172"/>
      <c r="C9" s="172"/>
      <c r="D9" s="172"/>
      <c r="E9" s="172"/>
      <c r="F9" s="172"/>
      <c r="G9" s="172"/>
      <c r="H9" s="172"/>
      <c r="I9" s="172"/>
    </row>
    <row r="10" spans="1:9" ht="12.75">
      <c r="A10" s="172"/>
      <c r="B10" s="172"/>
      <c r="C10" s="172"/>
      <c r="D10" s="172"/>
      <c r="E10" s="172"/>
      <c r="F10" s="172"/>
      <c r="G10" s="172"/>
      <c r="H10" s="172"/>
      <c r="I10" s="172"/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  <row r="12" spans="1:9" ht="12.75">
      <c r="A12" s="172"/>
      <c r="B12" s="172"/>
      <c r="C12" s="172"/>
      <c r="D12" s="172"/>
      <c r="E12" s="172"/>
      <c r="F12" s="172"/>
      <c r="G12" s="172"/>
      <c r="H12" s="172"/>
      <c r="I12" s="172"/>
    </row>
    <row r="13" spans="1:9" ht="12.75">
      <c r="A13" s="172"/>
      <c r="B13" s="172"/>
      <c r="C13" s="172"/>
      <c r="D13" s="172"/>
      <c r="E13" s="172"/>
      <c r="F13" s="172"/>
      <c r="G13" s="172"/>
      <c r="H13" s="172"/>
      <c r="I13" s="172"/>
    </row>
    <row r="14" spans="1:9" ht="12.75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2.75">
      <c r="A16" s="172"/>
      <c r="B16" s="172"/>
      <c r="C16" s="172"/>
      <c r="D16" s="172"/>
      <c r="E16" s="172"/>
      <c r="F16" s="172"/>
      <c r="G16" s="172"/>
      <c r="H16" s="172"/>
      <c r="I16" s="172"/>
    </row>
    <row r="17" spans="1:9" ht="12.75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>
      <c r="A18" s="172"/>
      <c r="B18" s="172"/>
      <c r="C18" s="172"/>
      <c r="D18" s="172"/>
      <c r="E18" s="172"/>
      <c r="F18" s="172"/>
      <c r="G18" s="172"/>
      <c r="H18" s="172"/>
      <c r="I18" s="172"/>
    </row>
    <row r="19" spans="1:9" ht="12.75">
      <c r="A19" s="172"/>
      <c r="B19" s="172"/>
      <c r="C19" s="172"/>
      <c r="D19" s="172"/>
      <c r="E19" s="172"/>
      <c r="F19" s="172"/>
      <c r="G19" s="172"/>
      <c r="H19" s="172"/>
      <c r="I19" s="172"/>
    </row>
    <row r="20" spans="1:9" ht="12.75">
      <c r="A20" s="172"/>
      <c r="B20" s="172"/>
      <c r="C20" s="172"/>
      <c r="D20" s="172"/>
      <c r="E20" s="172"/>
      <c r="F20" s="172"/>
      <c r="G20" s="172"/>
      <c r="H20" s="172"/>
      <c r="I20" s="172"/>
    </row>
    <row r="21" spans="1:9" ht="12.75">
      <c r="A21" s="172"/>
      <c r="B21" s="172"/>
      <c r="C21" s="172"/>
      <c r="D21" s="172"/>
      <c r="E21" s="172"/>
      <c r="F21" s="172"/>
      <c r="G21" s="172"/>
      <c r="H21" s="172"/>
      <c r="I21" s="172"/>
    </row>
    <row r="22" spans="1:9" ht="12.75">
      <c r="A22" s="172"/>
      <c r="B22" s="172"/>
      <c r="C22" s="172"/>
      <c r="D22" s="172"/>
      <c r="E22" s="172"/>
      <c r="F22" s="172"/>
      <c r="G22" s="172"/>
      <c r="H22" s="172"/>
      <c r="I22" s="172"/>
    </row>
    <row r="23" spans="1:9" ht="12.75">
      <c r="A23" s="172"/>
      <c r="B23" s="172"/>
      <c r="C23" s="172"/>
      <c r="D23" s="172"/>
      <c r="E23" s="172"/>
      <c r="F23" s="172"/>
      <c r="G23" s="172"/>
      <c r="H23" s="172"/>
      <c r="I23" s="172"/>
    </row>
    <row r="24" spans="1:9" ht="12.75">
      <c r="A24" s="172"/>
      <c r="B24" s="172"/>
      <c r="C24" s="172"/>
      <c r="D24" s="172"/>
      <c r="E24" s="172"/>
      <c r="F24" s="172"/>
      <c r="G24" s="172"/>
      <c r="H24" s="172"/>
      <c r="I24" s="172"/>
    </row>
    <row r="25" spans="1:9" ht="12.75">
      <c r="A25" s="172"/>
      <c r="B25" s="172"/>
      <c r="C25" s="172"/>
      <c r="D25" s="172"/>
      <c r="E25" s="172"/>
      <c r="F25" s="172"/>
      <c r="G25" s="172"/>
      <c r="H25" s="172"/>
      <c r="I25" s="172"/>
    </row>
    <row r="26" spans="1:9" ht="12.75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ht="12.75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ht="12.75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ht="12.75">
      <c r="A30" s="172"/>
      <c r="B30" s="172"/>
      <c r="C30" s="172"/>
      <c r="D30" s="172"/>
      <c r="E30" s="172"/>
      <c r="F30" s="172"/>
      <c r="G30" s="172"/>
      <c r="H30" s="172"/>
      <c r="I30" s="172"/>
    </row>
    <row r="31" spans="1:9" ht="12.75">
      <c r="A31" s="172"/>
      <c r="B31" s="172"/>
      <c r="C31" s="172"/>
      <c r="D31" s="172"/>
      <c r="E31" s="172"/>
      <c r="F31" s="172"/>
      <c r="G31" s="172"/>
      <c r="H31" s="172"/>
      <c r="I31" s="172"/>
    </row>
    <row r="32" spans="1:9" ht="12.75">
      <c r="A32" s="172"/>
      <c r="B32" s="172"/>
      <c r="C32" s="172"/>
      <c r="D32" s="172"/>
      <c r="E32" s="172"/>
      <c r="F32" s="172"/>
      <c r="G32" s="172"/>
      <c r="H32" s="172"/>
      <c r="I32" s="172"/>
    </row>
    <row r="33" spans="1:9" ht="12.75">
      <c r="A33" s="172"/>
      <c r="B33" s="172"/>
      <c r="C33" s="172"/>
      <c r="D33" s="172"/>
      <c r="E33" s="172"/>
      <c r="F33" s="172"/>
      <c r="G33" s="172"/>
      <c r="H33" s="172"/>
      <c r="I33" s="172"/>
    </row>
    <row r="34" spans="1:9" ht="12.75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9" ht="12.75">
      <c r="A35" s="172"/>
      <c r="B35" s="172"/>
      <c r="C35" s="172"/>
      <c r="D35" s="172"/>
      <c r="E35" s="172"/>
      <c r="F35" s="172"/>
      <c r="G35" s="172"/>
      <c r="H35" s="172"/>
      <c r="I35" s="172"/>
    </row>
    <row r="36" spans="1:9" ht="12.75">
      <c r="A36" s="172"/>
      <c r="B36" s="172"/>
      <c r="C36" s="172"/>
      <c r="D36" s="172"/>
      <c r="E36" s="172"/>
      <c r="F36" s="172"/>
      <c r="G36" s="172"/>
      <c r="H36" s="172"/>
      <c r="I36" s="172"/>
    </row>
    <row r="37" spans="1:9" ht="12.75">
      <c r="A37" s="172"/>
      <c r="B37" s="172"/>
      <c r="C37" s="172"/>
      <c r="D37" s="172"/>
      <c r="E37" s="172"/>
      <c r="F37" s="172"/>
      <c r="G37" s="172"/>
      <c r="H37" s="172"/>
      <c r="I37" s="172"/>
    </row>
    <row r="38" spans="1:9" ht="12.75">
      <c r="A38" s="172"/>
      <c r="B38" s="172"/>
      <c r="C38" s="172"/>
      <c r="D38" s="172"/>
      <c r="E38" s="172"/>
      <c r="F38" s="172"/>
      <c r="G38" s="172"/>
      <c r="H38" s="172"/>
      <c r="I38" s="172"/>
    </row>
    <row r="39" spans="1:9" ht="12.75">
      <c r="A39" s="172"/>
      <c r="B39" s="172"/>
      <c r="C39" s="172"/>
      <c r="D39" s="172"/>
      <c r="E39" s="172"/>
      <c r="F39" s="172"/>
      <c r="G39" s="172"/>
      <c r="H39" s="172"/>
      <c r="I39" s="172"/>
    </row>
    <row r="40" spans="1:9" ht="12.75">
      <c r="A40" s="172"/>
      <c r="B40" s="172"/>
      <c r="C40" s="172"/>
      <c r="D40" s="172"/>
      <c r="E40" s="172"/>
      <c r="F40" s="172"/>
      <c r="G40" s="172"/>
      <c r="H40" s="172"/>
      <c r="I40" s="172"/>
    </row>
    <row r="41" spans="1:9" ht="12.75">
      <c r="A41" s="172"/>
      <c r="B41" s="172"/>
      <c r="C41" s="172"/>
      <c r="D41" s="172"/>
      <c r="E41" s="172"/>
      <c r="F41" s="172"/>
      <c r="G41" s="172"/>
      <c r="H41" s="172"/>
      <c r="I41" s="172"/>
    </row>
    <row r="42" spans="1:9" ht="12.75">
      <c r="A42" s="172"/>
      <c r="B42" s="172"/>
      <c r="C42" s="172"/>
      <c r="D42" s="172"/>
      <c r="E42" s="172"/>
      <c r="F42" s="172"/>
      <c r="G42" s="172"/>
      <c r="H42" s="172"/>
      <c r="I42" s="172"/>
    </row>
    <row r="43" spans="1:9" ht="12.75">
      <c r="A43" s="172"/>
      <c r="B43" s="172"/>
      <c r="C43" s="172"/>
      <c r="D43" s="172"/>
      <c r="E43" s="172"/>
      <c r="F43" s="172"/>
      <c r="G43" s="172"/>
      <c r="H43" s="172"/>
      <c r="I43" s="172"/>
    </row>
    <row r="44" spans="1:9" ht="12.75">
      <c r="A44" s="172"/>
      <c r="B44" s="172"/>
      <c r="C44" s="172"/>
      <c r="D44" s="172"/>
      <c r="E44" s="172"/>
      <c r="F44" s="172"/>
      <c r="G44" s="172"/>
      <c r="H44" s="172"/>
      <c r="I44" s="172"/>
    </row>
    <row r="45" spans="1:9" ht="12.75">
      <c r="A45" s="172"/>
      <c r="B45" s="172"/>
      <c r="C45" s="172"/>
      <c r="D45" s="172"/>
      <c r="E45" s="172"/>
      <c r="F45" s="172"/>
      <c r="G45" s="172"/>
      <c r="H45" s="172"/>
      <c r="I45" s="172"/>
    </row>
    <row r="46" spans="1:9" ht="12.75">
      <c r="A46" s="172"/>
      <c r="B46" s="172"/>
      <c r="C46" s="172"/>
      <c r="D46" s="172"/>
      <c r="E46" s="172"/>
      <c r="F46" s="172"/>
      <c r="G46" s="172"/>
      <c r="H46" s="172"/>
      <c r="I46" s="172"/>
    </row>
    <row r="47" spans="1:9" ht="12.75">
      <c r="A47" s="172"/>
      <c r="B47" s="172"/>
      <c r="C47" s="172"/>
      <c r="D47" s="172"/>
      <c r="E47" s="172"/>
      <c r="F47" s="172"/>
      <c r="G47" s="172"/>
      <c r="H47" s="172"/>
      <c r="I47" s="172"/>
    </row>
    <row r="48" spans="1:9" ht="12.75">
      <c r="A48" s="172"/>
      <c r="B48" s="172"/>
      <c r="C48" s="172"/>
      <c r="D48" s="172"/>
      <c r="E48" s="172"/>
      <c r="F48" s="172"/>
      <c r="G48" s="172"/>
      <c r="H48" s="172"/>
      <c r="I48" s="172"/>
    </row>
    <row r="49" spans="1:9" ht="12.75">
      <c r="A49" s="172"/>
      <c r="B49" s="172"/>
      <c r="C49" s="172"/>
      <c r="D49" s="172"/>
      <c r="E49" s="172"/>
      <c r="F49" s="172"/>
      <c r="G49" s="172"/>
      <c r="H49" s="172"/>
      <c r="I49" s="172"/>
    </row>
    <row r="50" spans="1:9" ht="12.75">
      <c r="A50" s="172"/>
      <c r="B50" s="172"/>
      <c r="C50" s="172"/>
      <c r="D50" s="172"/>
      <c r="E50" s="172"/>
      <c r="F50" s="172"/>
      <c r="G50" s="172"/>
      <c r="H50" s="172"/>
      <c r="I50" s="172"/>
    </row>
    <row r="51" spans="1:9" ht="12.75">
      <c r="A51" s="172"/>
      <c r="B51" s="172"/>
      <c r="C51" s="172"/>
      <c r="D51" s="172"/>
      <c r="E51" s="172"/>
      <c r="F51" s="172"/>
      <c r="G51" s="172"/>
      <c r="H51" s="172"/>
      <c r="I51" s="172"/>
    </row>
  </sheetData>
  <sheetProtection/>
  <printOptions/>
  <pageMargins left="0.75" right="0.75" top="1" bottom="1" header="0" footer="0"/>
  <pageSetup orientation="portrait" paperSize="9"/>
  <drawing r:id="rId3"/>
  <legacyDrawing r:id="rId2"/>
  <oleObjects>
    <oleObject progId="Word.Document.8" shapeId="4494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2008-12-21T17:22:54Z</cp:lastPrinted>
  <dcterms:created xsi:type="dcterms:W3CDTF">2008-07-24T08:21:06Z</dcterms:created>
  <dcterms:modified xsi:type="dcterms:W3CDTF">2014-06-27T16:19:58Z</dcterms:modified>
  <cp:category/>
  <cp:version/>
  <cp:contentType/>
  <cp:contentStatus/>
</cp:coreProperties>
</file>