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8795" windowHeight="12270" firstSheet="2" activeTab="4"/>
  </bookViews>
  <sheets>
    <sheet name="RESULTADO FINAL PORCINO 1" sheetId="1" r:id="rId1"/>
    <sheet name="RESULTADO FINAL PORCINO 2" sheetId="2" r:id="rId2"/>
    <sheet name="RESULTADO FINAL NO IBÉRICO 1" sheetId="3" r:id="rId3"/>
    <sheet name="RESULTADO FINAL NO IBÉRICO 2" sheetId="4" r:id="rId4"/>
    <sheet name="RESULTADO FINAL IBERICO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'RESULTADO FINAL IBERICO'!$A$1:$H$84</definedName>
    <definedName name="_xlnm.Print_Area" localSheetId="2">'RESULTADO FINAL NO IBÉRICO 1'!$A$1:$I$91</definedName>
    <definedName name="_xlnm.Print_Area" localSheetId="3">'RESULTADO FINAL NO IBÉRICO 2'!$A$1:$I$90</definedName>
    <definedName name="_xlnm.Print_Area" localSheetId="0">'RESULTADO FINAL PORCINO 1'!$A$1:$H$89</definedName>
    <definedName name="_xlnm.Print_Area" localSheetId="1">'RESULTADO FINAL PORCINO 2'!$A$1:$G$90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<sst xmlns="http://schemas.openxmlformats.org/spreadsheetml/2006/main" count="412" uniqueCount="145">
  <si>
    <t>GANADO PORCINO</t>
  </si>
  <si>
    <t>Provincias y Comunidades Autónomas</t>
  </si>
  <si>
    <t>Total animales</t>
  </si>
  <si>
    <t>Lechones</t>
  </si>
  <si>
    <t>Cerdos de 20-49 kg (peso vivo)</t>
  </si>
  <si>
    <t>Cerdos en cebo</t>
  </si>
  <si>
    <t>Total cerdos de cebo (peso vivo)</t>
  </si>
  <si>
    <t>De 50-79 kg</t>
  </si>
  <si>
    <t>De 80-109 kg</t>
  </si>
  <si>
    <t>&gt; 109 kg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</si>
  <si>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</si>
  <si>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</si>
  <si>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</si>
  <si>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</si>
  <si>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</si>
  <si>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</si>
  <si>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</si>
  <si>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</si>
  <si>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</si>
  <si>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</si>
  <si>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</si>
  <si>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</si>
  <si>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</si>
  <si>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</si>
  <si>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</si>
  <si>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</si>
  <si>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</si>
  <si>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</si>
  <si>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</si>
  <si>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</si>
  <si>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</si>
  <si>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</si>
  <si>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</si>
  <si>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</si>
  <si>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</si>
  <si>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</si>
  <si>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</si>
  <si>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</si>
  <si>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</si>
  <si>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</si>
  <si>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</si>
  <si>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</si>
  <si>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</si>
  <si>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</si>
  <si>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</si>
  <si>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</si>
  <si>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</si>
  <si>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</si>
  <si>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</si>
  <si>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</si>
  <si>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</si>
  <si>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</si>
  <si>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</si>
  <si>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</si>
  <si>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</si>
  <si>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</si>
  <si>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</si>
  <si>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</si>
  <si>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</si>
  <si>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</si>
  <si>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</si>
  <si>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</si>
  <si>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</si>
  <si>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</si>
  <si>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</si>
  <si>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</si>
  <si>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</si>
  <si>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</si>
  <si>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</si>
  <si>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>ESPAÑA</t>
  </si>
  <si>
    <t>Verracos</t>
  </si>
  <si>
    <t>Cerdas Reproductoras</t>
  </si>
  <si>
    <t>Total Cerdas Reproductoras</t>
  </si>
  <si>
    <t>Nunca han parido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</si>
  <si>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</si>
  <si>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</si>
  <si>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</si>
  <si>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</si>
  <si>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</si>
  <si>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>TOTAL NACIONAL</t>
  </si>
  <si>
    <t>EFECTIVOS GANADEROS</t>
  </si>
  <si>
    <t>Provincias y</t>
  </si>
  <si>
    <t>Cerdos</t>
  </si>
  <si>
    <t>Cerdos para cebo de 50 o más kg de p.v.</t>
  </si>
  <si>
    <t>Comunidades Autónomas</t>
  </si>
  <si>
    <t>Total</t>
  </si>
  <si>
    <t>de 20 a 49</t>
  </si>
  <si>
    <t>De 50 a 79</t>
  </si>
  <si>
    <t>De 80 a 109</t>
  </si>
  <si>
    <t>kg de p.v.</t>
  </si>
  <si>
    <t>Avila</t>
  </si>
  <si>
    <t>Salamanca</t>
  </si>
  <si>
    <t xml:space="preserve"> CASTILLA Y LEON</t>
  </si>
  <si>
    <t>Ciudad Real</t>
  </si>
  <si>
    <t>Toledo</t>
  </si>
  <si>
    <t xml:space="preserve"> CASTILLA-LA MANCHA</t>
  </si>
  <si>
    <t>Badajoz</t>
  </si>
  <si>
    <t>Cáceres</t>
  </si>
  <si>
    <t>Cádiz</t>
  </si>
  <si>
    <t>Córdoba</t>
  </si>
  <si>
    <t>Huelva</t>
  </si>
  <si>
    <t>Málaga</t>
  </si>
  <si>
    <t>Sevilla</t>
  </si>
  <si>
    <t>Reproductores de 50 o más kg de p.v.</t>
  </si>
  <si>
    <t>Cerdas reproductoras</t>
  </si>
  <si>
    <t>Que nunca han parido</t>
  </si>
  <si>
    <t>Que ya han parido</t>
  </si>
  <si>
    <t>No cubiertas</t>
  </si>
  <si>
    <t>Cubiertas</t>
  </si>
  <si>
    <t>Estimaciones</t>
  </si>
  <si>
    <t>Resultados enviados a posteriori</t>
  </si>
  <si>
    <t>Cerdos 20-49</t>
  </si>
  <si>
    <t>Cerdos&gt;50</t>
  </si>
  <si>
    <t>Cerdos 50-79</t>
  </si>
  <si>
    <t>Cerdos 80-109</t>
  </si>
  <si>
    <t>Cálculos</t>
  </si>
  <si>
    <t>El total nacional quedaría</t>
  </si>
  <si>
    <t>Subidrección General de Estadística</t>
  </si>
  <si>
    <t>Secretaría General Técnica</t>
  </si>
  <si>
    <t>(1) No incluye el porcino ibérico</t>
  </si>
  <si>
    <t>Burgos</t>
  </si>
  <si>
    <t>Leon</t>
  </si>
  <si>
    <t>Palencia</t>
  </si>
  <si>
    <t>Segovia</t>
  </si>
  <si>
    <t>Valladolid</t>
  </si>
  <si>
    <t>Zamora</t>
  </si>
  <si>
    <t>Madrid</t>
  </si>
  <si>
    <t>MADRID</t>
  </si>
  <si>
    <t>Almeria</t>
  </si>
  <si>
    <t>Granada</t>
  </si>
  <si>
    <t>Jaén</t>
  </si>
  <si>
    <t xml:space="preserve">MADRID </t>
  </si>
  <si>
    <t>De &lt; 109 Kg.</t>
  </si>
  <si>
    <t xml:space="preserve"> </t>
  </si>
  <si>
    <t>Análisis provincial del censo de animales por tipos, MAYO 2012 (número de animales)</t>
  </si>
  <si>
    <t>ENCUESTAS GANADERAS, 2012</t>
  </si>
  <si>
    <t>Análisis provincial del censo de animales por tipos, MAYO DE 2012 (número de animales)</t>
  </si>
  <si>
    <t xml:space="preserve">                                                                                                                                                               </t>
  </si>
  <si>
    <t xml:space="preserve">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</si>
  <si>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</si>
  <si>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</t>
  </si>
  <si>
    <t>IBÉRICO MAYO 2012</t>
  </si>
  <si>
    <t>Soria</t>
  </si>
  <si>
    <t xml:space="preserve">   </t>
  </si>
  <si>
    <r>
      <t xml:space="preserve">GANADO PORCINO </t>
    </r>
    <r>
      <rPr>
        <b/>
        <vertAlign val="superscript"/>
        <sz val="14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</si>
</sst>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.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0.000%"/>
    <numFmt numFmtId="177" formatCode="0.0000%"/>
    <numFmt numFmtId="178" formatCode="0.00000%"/>
    <numFmt numFmtId="179" formatCode="_-* #,##0.00000\ _€_-;\-* #,##0.00000\ _€_-;_-* &quot;-&quot;??\ _€_-;_-@_-"/>
    <numFmt numFmtId="180" formatCode="_-* #,##0.0\ _€_-;\-* #,##0.0\ _€_-;_-* &quot;-&quot;?\ _€_-;_-@_-"/>
    <numFmt numFmtId="181" formatCode="#,##0_);\(#,##0\)"/>
    <numFmt numFmtId="182" formatCode="_-* #,##0\ _P_t_a_-;\-* #,##0\ _P_t_a_-;_-* &quot;-&quot;\ _P_t_a_-;_-@_-"/>
    <numFmt numFmtId="183" formatCode="#,##0.00_ ;\-#,##0.00\ "/>
    <numFmt numFmtId="184" formatCode="#,##0.0_ ;\-#,##0.0\ "/>
    <numFmt numFmtId="185" formatCode="#,##0.000_ ;\-#,##0.000\ "/>
    <numFmt numFmtId="186" formatCode="#,##0.000"/>
    <numFmt numFmtId="187" formatCode="#,##0.0"/>
    <numFmt numFmtId="188" formatCode="\ \ \ \ \ @"/>
    <numFmt numFmtId="189" formatCode="\ \ \ \ \ \ \ \ \ \ \ \ \ \ @"/>
    <numFmt numFmtId="190" formatCode="\ \ \ \ \ \ \ \ \ \ \ \ \ \ \ \ \ \ \ \ @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#,##0__;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Arial"/>
      <family val="2"/>
    </font>
    <font>
      <b/>
      <vertAlign val="superscript"/>
      <sz val="14"/>
      <name val="Arial"/>
      <family val="2"/>
    </font>
    <font>
      <sz val="14"/>
      <name val="Helv"/>
      <family val="0"/>
    </font>
    <font>
      <b/>
      <sz val="14"/>
      <name val="Georgia"/>
      <family val="1"/>
    </font>
    <font>
      <i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9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24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24" borderId="23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24" borderId="27" xfId="0" applyFont="1" applyFill="1" applyBorder="1" applyAlignment="1">
      <alignment horizontal="left"/>
    </xf>
    <xf numFmtId="164" fontId="5" fillId="0" borderId="28" xfId="0" applyNumberFormat="1" applyFont="1" applyBorder="1" applyAlignment="1">
      <alignment horizontal="right"/>
    </xf>
    <xf numFmtId="3" fontId="25" fillId="24" borderId="0" xfId="0" applyNumberFormat="1" applyFont="1" applyFill="1" applyBorder="1" applyAlignment="1">
      <alignment horizontal="right"/>
    </xf>
    <xf numFmtId="3" fontId="25" fillId="24" borderId="28" xfId="0" applyNumberFormat="1" applyFont="1" applyFill="1" applyBorder="1" applyAlignment="1">
      <alignment horizontal="right"/>
    </xf>
    <xf numFmtId="3" fontId="25" fillId="24" borderId="29" xfId="0" applyNumberFormat="1" applyFont="1" applyFill="1" applyBorder="1" applyAlignment="1">
      <alignment horizontal="right"/>
    </xf>
    <xf numFmtId="0" fontId="4" fillId="24" borderId="30" xfId="0" applyFont="1" applyFill="1" applyBorder="1" applyAlignment="1">
      <alignment horizontal="left"/>
    </xf>
    <xf numFmtId="164" fontId="5" fillId="0" borderId="20" xfId="0" applyNumberFormat="1" applyFont="1" applyBorder="1" applyAlignment="1">
      <alignment horizontal="right"/>
    </xf>
    <xf numFmtId="3" fontId="26" fillId="24" borderId="10" xfId="0" applyNumberFormat="1" applyFont="1" applyFill="1" applyBorder="1" applyAlignment="1">
      <alignment horizontal="right"/>
    </xf>
    <xf numFmtId="3" fontId="26" fillId="24" borderId="20" xfId="0" applyNumberFormat="1" applyFont="1" applyFill="1" applyBorder="1" applyAlignment="1">
      <alignment horizontal="right"/>
    </xf>
    <xf numFmtId="3" fontId="26" fillId="24" borderId="22" xfId="0" applyNumberFormat="1" applyFont="1" applyFill="1" applyBorder="1" applyAlignment="1">
      <alignment horizontal="right"/>
    </xf>
    <xf numFmtId="0" fontId="4" fillId="24" borderId="23" xfId="0" applyFont="1" applyFill="1" applyBorder="1" applyAlignment="1">
      <alignment horizontal="left"/>
    </xf>
    <xf numFmtId="164" fontId="5" fillId="0" borderId="24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164" fontId="5" fillId="0" borderId="28" xfId="0" applyNumberFormat="1" applyFont="1" applyBorder="1" applyAlignment="1" applyProtection="1">
      <alignment horizontal="right"/>
      <protection/>
    </xf>
    <xf numFmtId="0" fontId="5" fillId="0" borderId="29" xfId="0" applyFont="1" applyBorder="1" applyAlignment="1">
      <alignment/>
    </xf>
    <xf numFmtId="164" fontId="5" fillId="0" borderId="31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164" fontId="5" fillId="0" borderId="0" xfId="0" applyNumberFormat="1" applyFont="1" applyBorder="1" applyAlignment="1" applyProtection="1">
      <alignment horizontal="right"/>
      <protection/>
    </xf>
    <xf numFmtId="164" fontId="5" fillId="0" borderId="31" xfId="0" applyNumberFormat="1" applyFont="1" applyBorder="1" applyAlignment="1" applyProtection="1">
      <alignment horizontal="right"/>
      <protection/>
    </xf>
    <xf numFmtId="0" fontId="5" fillId="0" borderId="15" xfId="0" applyFont="1" applyFill="1" applyBorder="1" applyAlignment="1">
      <alignment/>
    </xf>
    <xf numFmtId="164" fontId="5" fillId="0" borderId="28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164" fontId="5" fillId="0" borderId="31" xfId="0" applyNumberFormat="1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>
      <alignment/>
    </xf>
    <xf numFmtId="0" fontId="4" fillId="0" borderId="19" xfId="0" applyFont="1" applyBorder="1" applyAlignment="1">
      <alignment/>
    </xf>
    <xf numFmtId="164" fontId="4" fillId="0" borderId="20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164" fontId="5" fillId="0" borderId="25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164" fontId="5" fillId="0" borderId="31" xfId="0" applyNumberFormat="1" applyFont="1" applyBorder="1" applyAlignment="1" applyProtection="1" quotePrefix="1">
      <alignment horizontal="right"/>
      <protection/>
    </xf>
    <xf numFmtId="164" fontId="4" fillId="0" borderId="34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64" fontId="4" fillId="0" borderId="24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3" fontId="5" fillId="0" borderId="2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5" fillId="0" borderId="35" xfId="0" applyFont="1" applyBorder="1" applyAlignment="1">
      <alignment/>
    </xf>
    <xf numFmtId="164" fontId="5" fillId="0" borderId="36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0" fontId="5" fillId="0" borderId="38" xfId="0" applyFont="1" applyBorder="1" applyAlignment="1">
      <alignment/>
    </xf>
    <xf numFmtId="164" fontId="4" fillId="0" borderId="3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4" fillId="24" borderId="15" xfId="0" applyFont="1" applyFill="1" applyBorder="1" applyAlignment="1">
      <alignment horizontal="left"/>
    </xf>
    <xf numFmtId="164" fontId="4" fillId="0" borderId="28" xfId="0" applyNumberFormat="1" applyFont="1" applyBorder="1" applyAlignment="1" applyProtection="1">
      <alignment horizontal="right"/>
      <protection/>
    </xf>
    <xf numFmtId="164" fontId="4" fillId="0" borderId="31" xfId="0" applyNumberFormat="1" applyFont="1" applyBorder="1" applyAlignment="1" applyProtection="1">
      <alignment horizontal="right"/>
      <protection/>
    </xf>
    <xf numFmtId="164" fontId="4" fillId="0" borderId="29" xfId="0" applyNumberFormat="1" applyFont="1" applyBorder="1" applyAlignment="1" applyProtection="1">
      <alignment horizontal="right"/>
      <protection/>
    </xf>
    <xf numFmtId="164" fontId="5" fillId="0" borderId="29" xfId="0" applyNumberFormat="1" applyFont="1" applyBorder="1" applyAlignment="1" applyProtection="1">
      <alignment horizontal="right"/>
      <protection/>
    </xf>
    <xf numFmtId="164" fontId="5" fillId="0" borderId="31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 applyProtection="1">
      <alignment horizontal="right"/>
      <protection/>
    </xf>
    <xf numFmtId="164" fontId="4" fillId="0" borderId="34" xfId="0" applyNumberFormat="1" applyFont="1" applyBorder="1" applyAlignment="1" applyProtection="1">
      <alignment horizontal="right"/>
      <protection/>
    </xf>
    <xf numFmtId="0" fontId="4" fillId="0" borderId="15" xfId="0" applyFont="1" applyBorder="1" applyAlignment="1">
      <alignment/>
    </xf>
    <xf numFmtId="164" fontId="4" fillId="0" borderId="28" xfId="0" applyNumberFormat="1" applyFont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164" fontId="4" fillId="0" borderId="29" xfId="0" applyNumberFormat="1" applyFont="1" applyBorder="1" applyAlignment="1">
      <alignment horizontal="right"/>
    </xf>
    <xf numFmtId="3" fontId="5" fillId="0" borderId="31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164" fontId="4" fillId="0" borderId="20" xfId="0" applyNumberFormat="1" applyFont="1" applyBorder="1" applyAlignment="1" applyProtection="1">
      <alignment horizontal="right"/>
      <protection/>
    </xf>
    <xf numFmtId="164" fontId="4" fillId="0" borderId="22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>
      <alignment/>
    </xf>
    <xf numFmtId="164" fontId="5" fillId="0" borderId="36" xfId="0" applyNumberFormat="1" applyFont="1" applyBorder="1" applyAlignment="1" applyProtection="1">
      <alignment horizontal="right"/>
      <protection/>
    </xf>
    <xf numFmtId="164" fontId="5" fillId="0" borderId="34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17" fontId="4" fillId="0" borderId="11" xfId="0" applyNumberFormat="1" applyFont="1" applyBorder="1" applyAlignment="1" quotePrefix="1">
      <alignment horizontal="center"/>
    </xf>
    <xf numFmtId="17" fontId="4" fillId="0" borderId="25" xfId="0" applyNumberFormat="1" applyFont="1" applyBorder="1" applyAlignment="1" quotePrefix="1">
      <alignment horizontal="center"/>
    </xf>
    <xf numFmtId="17" fontId="4" fillId="0" borderId="26" xfId="0" applyNumberFormat="1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19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22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 quotePrefix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 quotePrefix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 quotePrefix="1">
      <alignment horizontal="center" vertical="center" wrapText="1"/>
    </xf>
    <xf numFmtId="0" fontId="5" fillId="0" borderId="28" xfId="0" applyFont="1" applyBorder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29" fillId="0" borderId="4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4" fillId="0" borderId="28" xfId="0" applyFont="1" applyBorder="1" applyAlignment="1" quotePrefix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/>
    </xf>
    <xf numFmtId="3" fontId="25" fillId="0" borderId="50" xfId="0" applyNumberFormat="1" applyFont="1" applyFill="1" applyBorder="1" applyAlignment="1">
      <alignment horizontal="right"/>
    </xf>
    <xf numFmtId="3" fontId="25" fillId="0" borderId="24" xfId="0" applyNumberFormat="1" applyFont="1" applyFill="1" applyBorder="1" applyAlignment="1">
      <alignment horizontal="right"/>
    </xf>
    <xf numFmtId="3" fontId="25" fillId="0" borderId="25" xfId="0" applyNumberFormat="1" applyFont="1" applyFill="1" applyBorder="1" applyAlignment="1">
      <alignment horizontal="right"/>
    </xf>
    <xf numFmtId="3" fontId="25" fillId="0" borderId="51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left"/>
    </xf>
    <xf numFmtId="3" fontId="25" fillId="0" borderId="52" xfId="0" applyNumberFormat="1" applyFont="1" applyFill="1" applyBorder="1" applyAlignment="1">
      <alignment horizontal="right"/>
    </xf>
    <xf numFmtId="3" fontId="25" fillId="0" borderId="28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8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3" fontId="26" fillId="0" borderId="31" xfId="0" applyNumberFormat="1" applyFont="1" applyFill="1" applyBorder="1" applyAlignment="1">
      <alignment horizontal="right"/>
    </xf>
    <xf numFmtId="3" fontId="26" fillId="0" borderId="28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26" fillId="0" borderId="1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left"/>
    </xf>
    <xf numFmtId="3" fontId="4" fillId="0" borderId="20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/>
    </xf>
    <xf numFmtId="3" fontId="26" fillId="0" borderId="33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25" fillId="0" borderId="34" xfId="0" applyNumberFormat="1" applyFont="1" applyFill="1" applyBorder="1" applyAlignment="1">
      <alignment horizontal="right"/>
    </xf>
    <xf numFmtId="0" fontId="5" fillId="0" borderId="23" xfId="0" applyFont="1" applyFill="1" applyBorder="1" applyAlignment="1" quotePrefix="1">
      <alignment horizontal="left"/>
    </xf>
    <xf numFmtId="3" fontId="5" fillId="0" borderId="24" xfId="0" applyNumberFormat="1" applyFont="1" applyFill="1" applyBorder="1" applyAlignment="1">
      <alignment/>
    </xf>
    <xf numFmtId="3" fontId="25" fillId="0" borderId="33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5" fillId="0" borderId="27" xfId="0" applyFont="1" applyFill="1" applyBorder="1" applyAlignment="1" quotePrefix="1">
      <alignment horizontal="left"/>
    </xf>
    <xf numFmtId="3" fontId="25" fillId="0" borderId="3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3" fontId="4" fillId="0" borderId="28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4" fillId="0" borderId="27" xfId="0" applyFont="1" applyFill="1" applyBorder="1" applyAlignment="1" quotePrefix="1">
      <alignment horizontal="left"/>
    </xf>
    <xf numFmtId="3" fontId="26" fillId="24" borderId="24" xfId="0" applyNumberFormat="1" applyFont="1" applyFill="1" applyBorder="1" applyAlignment="1">
      <alignment horizontal="right"/>
    </xf>
    <xf numFmtId="3" fontId="26" fillId="24" borderId="51" xfId="0" applyNumberFormat="1" applyFont="1" applyFill="1" applyBorder="1" applyAlignment="1">
      <alignment horizontal="right"/>
    </xf>
    <xf numFmtId="0" fontId="4" fillId="0" borderId="30" xfId="0" applyFont="1" applyFill="1" applyBorder="1" applyAlignment="1" quotePrefix="1">
      <alignment horizontal="left"/>
    </xf>
    <xf numFmtId="3" fontId="26" fillId="24" borderId="32" xfId="0" applyNumberFormat="1" applyFont="1" applyFill="1" applyBorder="1" applyAlignment="1">
      <alignment horizontal="right"/>
    </xf>
    <xf numFmtId="3" fontId="4" fillId="0" borderId="33" xfId="0" applyNumberFormat="1" applyFont="1" applyBorder="1" applyAlignment="1">
      <alignment/>
    </xf>
    <xf numFmtId="3" fontId="26" fillId="0" borderId="25" xfId="0" applyNumberFormat="1" applyFont="1" applyFill="1" applyBorder="1" applyAlignment="1">
      <alignment horizontal="right"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25" fillId="0" borderId="10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/>
    </xf>
    <xf numFmtId="174" fontId="4" fillId="0" borderId="19" xfId="48" applyNumberFormat="1" applyFont="1" applyFill="1" applyBorder="1" applyAlignment="1">
      <alignment/>
    </xf>
    <xf numFmtId="3" fontId="30" fillId="0" borderId="20" xfId="0" applyNumberFormat="1" applyFont="1" applyFill="1" applyBorder="1" applyAlignment="1">
      <alignment/>
    </xf>
    <xf numFmtId="3" fontId="30" fillId="0" borderId="34" xfId="0" applyNumberFormat="1" applyFont="1" applyFill="1" applyBorder="1" applyAlignment="1">
      <alignment/>
    </xf>
    <xf numFmtId="3" fontId="30" fillId="0" borderId="22" xfId="0" applyNumberFormat="1" applyFont="1" applyFill="1" applyBorder="1" applyAlignment="1">
      <alignment/>
    </xf>
    <xf numFmtId="0" fontId="31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29" fillId="0" borderId="54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25" fillId="0" borderId="24" xfId="0" applyNumberFormat="1" applyFont="1" applyBorder="1" applyAlignment="1">
      <alignment horizontal="right"/>
    </xf>
    <xf numFmtId="3" fontId="25" fillId="0" borderId="26" xfId="0" applyNumberFormat="1" applyFont="1" applyBorder="1" applyAlignment="1">
      <alignment horizontal="right"/>
    </xf>
    <xf numFmtId="3" fontId="25" fillId="0" borderId="28" xfId="0" applyNumberFormat="1" applyFont="1" applyBorder="1" applyAlignment="1">
      <alignment horizontal="right"/>
    </xf>
    <xf numFmtId="3" fontId="25" fillId="0" borderId="29" xfId="0" applyNumberFormat="1" applyFont="1" applyBorder="1" applyAlignment="1">
      <alignment horizontal="right"/>
    </xf>
    <xf numFmtId="3" fontId="26" fillId="24" borderId="28" xfId="0" applyNumberFormat="1" applyFont="1" applyFill="1" applyBorder="1" applyAlignment="1">
      <alignment/>
    </xf>
    <xf numFmtId="3" fontId="26" fillId="24" borderId="28" xfId="0" applyNumberFormat="1" applyFont="1" applyFill="1" applyBorder="1" applyAlignment="1">
      <alignment horizontal="right"/>
    </xf>
    <xf numFmtId="3" fontId="26" fillId="24" borderId="29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1" fontId="4" fillId="0" borderId="24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174" fontId="4" fillId="0" borderId="30" xfId="48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3" xfId="0" applyFont="1" applyFill="1" applyBorder="1" applyAlignment="1" quotePrefix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quotePrefix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 quotePrefix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 quotePrefix="1">
      <alignment horizontal="center" vertical="center" wrapText="1"/>
    </xf>
    <xf numFmtId="0" fontId="5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/>
    </xf>
    <xf numFmtId="0" fontId="29" fillId="0" borderId="4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wrapText="1"/>
    </xf>
    <xf numFmtId="0" fontId="4" fillId="0" borderId="28" xfId="0" applyFont="1" applyFill="1" applyBorder="1" applyAlignment="1" quotePrefix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/>
    </xf>
    <xf numFmtId="0" fontId="29" fillId="0" borderId="5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174" fontId="4" fillId="0" borderId="56" xfId="48" applyNumberFormat="1" applyFont="1" applyFill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17" fontId="5" fillId="0" borderId="0" xfId="0" applyNumberFormat="1" applyFont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0" xfId="0" applyFont="1" applyBorder="1" applyAlignment="1" quotePrefix="1">
      <alignment horizontal="left"/>
    </xf>
    <xf numFmtId="3" fontId="5" fillId="24" borderId="24" xfId="0" applyNumberFormat="1" applyFont="1" applyFill="1" applyBorder="1" applyAlignment="1">
      <alignment/>
    </xf>
    <xf numFmtId="3" fontId="5" fillId="24" borderId="26" xfId="0" applyNumberFormat="1" applyFont="1" applyFill="1" applyBorder="1" applyAlignment="1">
      <alignment/>
    </xf>
    <xf numFmtId="3" fontId="5" fillId="24" borderId="28" xfId="0" applyNumberFormat="1" applyFont="1" applyFill="1" applyBorder="1" applyAlignment="1">
      <alignment/>
    </xf>
    <xf numFmtId="3" fontId="5" fillId="24" borderId="29" xfId="0" applyNumberFormat="1" applyFont="1" applyFill="1" applyBorder="1" applyAlignment="1">
      <alignment/>
    </xf>
    <xf numFmtId="0" fontId="5" fillId="0" borderId="27" xfId="0" applyFont="1" applyBorder="1" applyAlignment="1" quotePrefix="1">
      <alignment horizontal="left"/>
    </xf>
    <xf numFmtId="174" fontId="4" fillId="24" borderId="30" xfId="48" applyNumberFormat="1" applyFont="1" applyFill="1" applyBorder="1" applyAlignment="1">
      <alignment/>
    </xf>
    <xf numFmtId="0" fontId="5" fillId="0" borderId="47" xfId="0" applyFont="1" applyBorder="1" applyAlignment="1">
      <alignment/>
    </xf>
    <xf numFmtId="0" fontId="5" fillId="0" borderId="13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1076325</xdr:colOff>
      <xdr:row>2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2</xdr:row>
      <xdr:rowOff>123825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2</xdr:row>
      <xdr:rowOff>123825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2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2</xdr:row>
      <xdr:rowOff>123825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Zeros="0" view="pageBreakPreview" zoomScale="60" workbookViewId="0" topLeftCell="A1">
      <selection activeCell="D1" sqref="A1:H91"/>
    </sheetView>
  </sheetViews>
  <sheetFormatPr defaultColWidth="11.421875" defaultRowHeight="12.75"/>
  <cols>
    <col min="1" max="1" width="21.7109375" style="0" customWidth="1"/>
    <col min="2" max="2" width="18.140625" style="0" customWidth="1"/>
    <col min="3" max="3" width="21.57421875" style="0" customWidth="1"/>
    <col min="4" max="4" width="25.8515625" style="0" customWidth="1"/>
    <col min="5" max="5" width="23.28125" style="0" customWidth="1"/>
    <col min="6" max="6" width="15.140625" style="0" customWidth="1"/>
    <col min="7" max="7" width="15.57421875" style="0" customWidth="1"/>
    <col min="8" max="8" width="11.57421875" style="0" bestFit="1" customWidth="1"/>
  </cols>
  <sheetData>
    <row r="1" spans="1:8" ht="18.75">
      <c r="A1" s="120"/>
      <c r="B1" s="120"/>
      <c r="C1" s="120"/>
      <c r="D1" s="121" t="s">
        <v>118</v>
      </c>
      <c r="E1" s="120"/>
      <c r="F1" s="120"/>
      <c r="G1" s="120"/>
      <c r="H1" s="120"/>
    </row>
    <row r="2" spans="1:8" ht="18.75">
      <c r="A2" s="120"/>
      <c r="B2" s="120"/>
      <c r="C2" s="120"/>
      <c r="D2" s="8" t="s">
        <v>117</v>
      </c>
      <c r="E2" s="121"/>
      <c r="F2" s="120"/>
      <c r="G2" s="120"/>
      <c r="H2" s="120"/>
    </row>
    <row r="3" spans="1:8" ht="21" customHeight="1" thickBot="1">
      <c r="A3" s="120"/>
      <c r="B3" s="120"/>
      <c r="C3" s="120"/>
      <c r="D3" s="120"/>
      <c r="E3" s="120"/>
      <c r="F3" s="120"/>
      <c r="G3" s="120"/>
      <c r="H3" s="120"/>
    </row>
    <row r="4" spans="1:8" ht="18">
      <c r="A4" s="122" t="s">
        <v>135</v>
      </c>
      <c r="B4" s="123"/>
      <c r="C4" s="123"/>
      <c r="D4" s="123"/>
      <c r="E4" s="123"/>
      <c r="F4" s="123"/>
      <c r="G4" s="123"/>
      <c r="H4" s="124"/>
    </row>
    <row r="5" spans="1:8" ht="18">
      <c r="A5" s="125" t="s">
        <v>0</v>
      </c>
      <c r="B5" s="126"/>
      <c r="C5" s="126"/>
      <c r="D5" s="126"/>
      <c r="E5" s="126"/>
      <c r="F5" s="126"/>
      <c r="G5" s="126"/>
      <c r="H5" s="127"/>
    </row>
    <row r="6" spans="1:8" ht="18.75" thickBot="1">
      <c r="A6" s="128" t="s">
        <v>136</v>
      </c>
      <c r="B6" s="129"/>
      <c r="C6" s="129"/>
      <c r="D6" s="129"/>
      <c r="E6" s="129"/>
      <c r="F6" s="129"/>
      <c r="G6" s="129"/>
      <c r="H6" s="130"/>
    </row>
    <row r="7" spans="1:8" ht="12.75" customHeight="1">
      <c r="A7" s="131" t="s">
        <v>1</v>
      </c>
      <c r="B7" s="132" t="s">
        <v>2</v>
      </c>
      <c r="C7" s="275" t="s">
        <v>3</v>
      </c>
      <c r="D7" s="216" t="s">
        <v>4</v>
      </c>
      <c r="E7" s="276" t="s">
        <v>5</v>
      </c>
      <c r="F7" s="217"/>
      <c r="G7" s="217"/>
      <c r="H7" s="218"/>
    </row>
    <row r="8" spans="1:8" ht="12.75" customHeight="1">
      <c r="A8" s="136"/>
      <c r="B8" s="137"/>
      <c r="C8" s="277"/>
      <c r="D8" s="146"/>
      <c r="E8" s="145" t="s">
        <v>6</v>
      </c>
      <c r="F8" s="145" t="s">
        <v>7</v>
      </c>
      <c r="G8" s="145" t="s">
        <v>8</v>
      </c>
      <c r="H8" s="220" t="s">
        <v>9</v>
      </c>
    </row>
    <row r="9" spans="1:8" ht="12.75" customHeight="1">
      <c r="A9" s="136"/>
      <c r="B9" s="143"/>
      <c r="C9" s="277"/>
      <c r="D9" s="146"/>
      <c r="E9" s="146"/>
      <c r="F9" s="152"/>
      <c r="G9" s="146"/>
      <c r="H9" s="221"/>
    </row>
    <row r="10" spans="1:8" ht="12.75">
      <c r="A10" s="148"/>
      <c r="B10" s="149"/>
      <c r="C10" s="277"/>
      <c r="D10" s="146"/>
      <c r="E10" s="146"/>
      <c r="F10" s="152"/>
      <c r="G10" s="146"/>
      <c r="H10" s="221"/>
    </row>
    <row r="11" spans="1:8" ht="45.75" customHeight="1" thickBot="1">
      <c r="A11" s="148"/>
      <c r="B11" s="154"/>
      <c r="C11" s="277"/>
      <c r="D11" s="146"/>
      <c r="E11" s="146"/>
      <c r="F11" s="152"/>
      <c r="G11" s="146"/>
      <c r="H11" s="221"/>
    </row>
    <row r="12" spans="1:8" ht="18">
      <c r="A12" s="278" t="s">
        <v>10</v>
      </c>
      <c r="B12" s="183">
        <f>+C12+D12+E12+'RESULTADO FINAL PORCINO 2'!B12+'RESULTADO FINAL PORCINO 2'!C12</f>
        <v>237855</v>
      </c>
      <c r="C12" s="183">
        <f>'RESULTADO FINAL NO IBÉRICO 1'!C12</f>
        <v>90385</v>
      </c>
      <c r="D12" s="183">
        <f>'RESULTADO FINAL NO IBÉRICO 1'!D12</f>
        <v>23865</v>
      </c>
      <c r="E12" s="183">
        <f>'RESULTADO FINAL NO IBÉRICO 1'!E12</f>
        <v>95142</v>
      </c>
      <c r="F12" s="183">
        <f>'RESULTADO FINAL NO IBÉRICO 1'!F12</f>
        <v>38057</v>
      </c>
      <c r="G12" s="183">
        <f>'RESULTADO FINAL NO IBÉRICO 1'!G12</f>
        <v>42814</v>
      </c>
      <c r="H12" s="237">
        <f>'RESULTADO FINAL NO IBÉRICO 1'!H12</f>
        <v>14271</v>
      </c>
    </row>
    <row r="13" spans="1:8" ht="18">
      <c r="A13" s="279" t="s">
        <v>11</v>
      </c>
      <c r="B13" s="70">
        <f>+C13+D13+E13+'RESULTADO FINAL PORCINO 2'!B13+'RESULTADO FINAL PORCINO 2'!C13</f>
        <v>230263</v>
      </c>
      <c r="C13" s="70">
        <f>'RESULTADO FINAL NO IBÉRICO 1'!C13</f>
        <v>46052</v>
      </c>
      <c r="D13" s="70">
        <f>'RESULTADO FINAL NO IBÉRICO 1'!D13</f>
        <v>87499</v>
      </c>
      <c r="E13" s="70">
        <f>'RESULTADO FINAL NO IBÉRICO 1'!E13</f>
        <v>78289</v>
      </c>
      <c r="F13" s="70">
        <f>'RESULTADO FINAL NO IBÉRICO 1'!F13</f>
        <v>36795</v>
      </c>
      <c r="G13" s="70">
        <f>'RESULTADO FINAL NO IBÉRICO 1'!G13</f>
        <v>18789</v>
      </c>
      <c r="H13" s="107">
        <f>'RESULTADO FINAL NO IBÉRICO 1'!H13</f>
        <v>22705</v>
      </c>
    </row>
    <row r="14" spans="1:8" ht="18">
      <c r="A14" s="279" t="s">
        <v>12</v>
      </c>
      <c r="B14" s="70">
        <f>+C14+D14+E14+'RESULTADO FINAL PORCINO 2'!B14+'RESULTADO FINAL PORCINO 2'!C14</f>
        <v>310178</v>
      </c>
      <c r="C14" s="70">
        <f>'RESULTADO FINAL NO IBÉRICO 1'!C14</f>
        <v>102358</v>
      </c>
      <c r="D14" s="70">
        <f>'RESULTADO FINAL NO IBÉRICO 1'!D14</f>
        <v>52730</v>
      </c>
      <c r="E14" s="70">
        <f>'RESULTADO FINAL NO IBÉRICO 1'!E14</f>
        <v>117867</v>
      </c>
      <c r="F14" s="70">
        <f>'RESULTADO FINAL NO IBÉRICO 1'!F14</f>
        <v>56576</v>
      </c>
      <c r="G14" s="70">
        <f>'RESULTADO FINAL NO IBÉRICO 1'!G14</f>
        <v>30645</v>
      </c>
      <c r="H14" s="107">
        <f>'RESULTADO FINAL NO IBÉRICO 1'!H14</f>
        <v>30646</v>
      </c>
    </row>
    <row r="15" spans="1:8" ht="18">
      <c r="A15" s="279" t="s">
        <v>13</v>
      </c>
      <c r="B15" s="70">
        <f>+C15+D15+E15+'RESULTADO FINAL PORCINO 2'!B15+'RESULTADO FINAL PORCINO 2'!C15</f>
        <v>294080</v>
      </c>
      <c r="C15" s="70">
        <f>'RESULTADO FINAL NO IBÉRICO 1'!C15</f>
        <v>47053</v>
      </c>
      <c r="D15" s="70">
        <f>'RESULTADO FINAL NO IBÉRICO 1'!D15</f>
        <v>88224</v>
      </c>
      <c r="E15" s="70">
        <f>'RESULTADO FINAL NO IBÉRICO 1'!E15</f>
        <v>132336</v>
      </c>
      <c r="F15" s="70">
        <f>'RESULTADO FINAL NO IBÉRICO 1'!F15</f>
        <v>58228</v>
      </c>
      <c r="G15" s="70">
        <f>'RESULTADO FINAL NO IBÉRICO 1'!G15</f>
        <v>47640</v>
      </c>
      <c r="H15" s="107">
        <f>'RESULTADO FINAL NO IBÉRICO 1'!H15</f>
        <v>26468</v>
      </c>
    </row>
    <row r="16" spans="1:8" ht="18">
      <c r="A16" s="280" t="s">
        <v>14</v>
      </c>
      <c r="B16" s="191">
        <f>SUM(B12:B15)</f>
        <v>1072376</v>
      </c>
      <c r="C16" s="191">
        <f aca="true" t="shared" si="0" ref="C16:H16">C12+C13+C14+C15</f>
        <v>285848</v>
      </c>
      <c r="D16" s="191">
        <f t="shared" si="0"/>
        <v>252318</v>
      </c>
      <c r="E16" s="191">
        <f t="shared" si="0"/>
        <v>423634</v>
      </c>
      <c r="F16" s="191">
        <f t="shared" si="0"/>
        <v>189656</v>
      </c>
      <c r="G16" s="191">
        <f t="shared" si="0"/>
        <v>139888</v>
      </c>
      <c r="H16" s="235">
        <f t="shared" si="0"/>
        <v>94090</v>
      </c>
    </row>
    <row r="17" spans="1:8" ht="18.75" thickBot="1">
      <c r="A17" s="281"/>
      <c r="B17" s="171"/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208">
        <v>0</v>
      </c>
    </row>
    <row r="18" spans="1:8" ht="18">
      <c r="A18" s="176" t="s">
        <v>15</v>
      </c>
      <c r="B18" s="191">
        <f>+C18+D18+E18+'RESULTADO FINAL PORCINO 2'!B18+'RESULTADO FINAL PORCINO 2'!C18</f>
        <v>13705</v>
      </c>
      <c r="C18" s="177">
        <f>'RESULTADO FINAL NO IBÉRICO 1'!C18</f>
        <v>3431</v>
      </c>
      <c r="D18" s="177">
        <f>'RESULTADO FINAL NO IBÉRICO 1'!D18</f>
        <v>2859</v>
      </c>
      <c r="E18" s="177">
        <f>'RESULTADO FINAL NO IBÉRICO 1'!E18</f>
        <v>5147</v>
      </c>
      <c r="F18" s="177">
        <f>'RESULTADO FINAL NO IBÉRICO 1'!F18</f>
        <v>2265</v>
      </c>
      <c r="G18" s="177">
        <f>'RESULTADO FINAL NO IBÉRICO 1'!G18</f>
        <v>2316</v>
      </c>
      <c r="H18" s="236">
        <f>'RESULTADO FINAL NO IBÉRICO 1'!H18</f>
        <v>566</v>
      </c>
    </row>
    <row r="19" spans="1:8" ht="18.75" thickBot="1">
      <c r="A19" s="170"/>
      <c r="B19" s="171"/>
      <c r="C19" s="171"/>
      <c r="D19" s="171"/>
      <c r="E19" s="171"/>
      <c r="F19" s="171"/>
      <c r="G19" s="171"/>
      <c r="H19" s="208"/>
    </row>
    <row r="20" spans="1:8" ht="18">
      <c r="A20" s="176" t="s">
        <v>16</v>
      </c>
      <c r="B20" s="177">
        <f>+C20+D20+E20+'RESULTADO FINAL PORCINO 2'!B20+'RESULTADO FINAL PORCINO 2'!C20</f>
        <v>1921</v>
      </c>
      <c r="C20" s="177">
        <f>'RESULTADO FINAL NO IBÉRICO 1'!C20</f>
        <v>812</v>
      </c>
      <c r="D20" s="177">
        <f>'RESULTADO FINAL NO IBÉRICO 1'!D20</f>
        <v>192</v>
      </c>
      <c r="E20" s="177">
        <f>'RESULTADO FINAL NO IBÉRICO 1'!E20</f>
        <v>447</v>
      </c>
      <c r="F20" s="177">
        <f>'RESULTADO FINAL NO IBÉRICO 1'!F20</f>
        <v>152</v>
      </c>
      <c r="G20" s="177">
        <f>'RESULTADO FINAL NO IBÉRICO 1'!G20</f>
        <v>194</v>
      </c>
      <c r="H20" s="236">
        <f>'RESULTADO FINAL NO IBÉRICO 1'!H20</f>
        <v>101</v>
      </c>
    </row>
    <row r="21" spans="1:8" ht="18.75" thickBot="1">
      <c r="A21" s="170"/>
      <c r="B21" s="171"/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208">
        <v>0</v>
      </c>
    </row>
    <row r="22" spans="1:8" ht="18">
      <c r="A22" s="182" t="s">
        <v>17</v>
      </c>
      <c r="B22" s="183">
        <f>+C22+D22+E22+'RESULTADO FINAL PORCINO 2'!B22+'RESULTADO FINAL PORCINO 2'!C22</f>
        <v>8755</v>
      </c>
      <c r="C22" s="183">
        <f>'RESULTADO FINAL NO IBÉRICO 1'!C22</f>
        <v>2824</v>
      </c>
      <c r="D22" s="183">
        <f>'RESULTADO FINAL NO IBÉRICO 1'!D22</f>
        <v>1059</v>
      </c>
      <c r="E22" s="183">
        <f>'RESULTADO FINAL NO IBÉRICO 1'!E22</f>
        <v>3095</v>
      </c>
      <c r="F22" s="183">
        <f>'RESULTADO FINAL NO IBÉRICO 1'!F22</f>
        <v>1337.8512917454316</v>
      </c>
      <c r="G22" s="183">
        <f>'RESULTADO FINAL NO IBÉRICO 1'!G22</f>
        <v>1328.1001890359169</v>
      </c>
      <c r="H22" s="237">
        <f>'RESULTADO FINAL NO IBÉRICO 1'!H22</f>
        <v>429.04851921865156</v>
      </c>
    </row>
    <row r="23" spans="1:8" ht="18">
      <c r="A23" s="187" t="s">
        <v>18</v>
      </c>
      <c r="B23" s="70">
        <f>+C23+D23+E23+'RESULTADO FINAL PORCINO 2'!B23+'RESULTADO FINAL PORCINO 2'!C23</f>
        <v>7063</v>
      </c>
      <c r="C23" s="70">
        <f>'RESULTADO FINAL NO IBÉRICO 1'!C23</f>
        <v>1841</v>
      </c>
      <c r="D23" s="70">
        <f>'RESULTADO FINAL NO IBÉRICO 1'!D23</f>
        <v>901</v>
      </c>
      <c r="E23" s="70">
        <f>'RESULTADO FINAL NO IBÉRICO 1'!E23</f>
        <v>3229</v>
      </c>
      <c r="F23" s="70">
        <f>'RESULTADO FINAL NO IBÉRICO 1'!F23</f>
        <v>1396.1135265700484</v>
      </c>
      <c r="G23" s="70">
        <f>'RESULTADO FINAL NO IBÉRICO 1'!G23</f>
        <v>1385.389190821256</v>
      </c>
      <c r="H23" s="107">
        <f>'RESULTADO FINAL NO IBÉRICO 1'!H23</f>
        <v>447.4972826086955</v>
      </c>
    </row>
    <row r="24" spans="1:8" ht="18">
      <c r="A24" s="160" t="s">
        <v>19</v>
      </c>
      <c r="B24" s="70">
        <f>+C24+D24+E24+'RESULTADO FINAL PORCINO 2'!B24+'RESULTADO FINAL PORCINO 2'!C24</f>
        <v>1197</v>
      </c>
      <c r="C24" s="70">
        <f>'RESULTADO FINAL NO IBÉRICO 1'!C24</f>
        <v>281</v>
      </c>
      <c r="D24" s="70">
        <f>'RESULTADO FINAL NO IBÉRICO 1'!D24</f>
        <v>99</v>
      </c>
      <c r="E24" s="70">
        <f>'RESULTADO FINAL NO IBÉRICO 1'!E24</f>
        <v>249</v>
      </c>
      <c r="F24" s="70">
        <f>'RESULTADO FINAL NO IBÉRICO 1'!F24</f>
        <v>121.73333333333333</v>
      </c>
      <c r="G24" s="70">
        <f>'RESULTADO FINAL NO IBÉRICO 1'!G24</f>
        <v>120.62666666666667</v>
      </c>
      <c r="H24" s="107">
        <f>'RESULTADO FINAL NO IBÉRICO 1'!H24</f>
        <v>6.640000000000001</v>
      </c>
    </row>
    <row r="25" spans="1:8" ht="18">
      <c r="A25" s="190" t="s">
        <v>20</v>
      </c>
      <c r="B25" s="191">
        <f aca="true" t="shared" si="1" ref="B25:H25">SUM(B22:B24)</f>
        <v>17015</v>
      </c>
      <c r="C25" s="191">
        <f t="shared" si="1"/>
        <v>4946</v>
      </c>
      <c r="D25" s="191">
        <f t="shared" si="1"/>
        <v>2059</v>
      </c>
      <c r="E25" s="191">
        <f t="shared" si="1"/>
        <v>6573</v>
      </c>
      <c r="F25" s="191">
        <f t="shared" si="1"/>
        <v>2855.698151648813</v>
      </c>
      <c r="G25" s="191">
        <f t="shared" si="1"/>
        <v>2834.1160465238395</v>
      </c>
      <c r="H25" s="235">
        <f t="shared" si="1"/>
        <v>883.1858018273471</v>
      </c>
    </row>
    <row r="26" spans="1:8" ht="18.75" thickBot="1">
      <c r="A26" s="170"/>
      <c r="B26" s="171"/>
      <c r="C26" s="171">
        <v>0</v>
      </c>
      <c r="D26" s="171">
        <v>0</v>
      </c>
      <c r="E26" s="171">
        <v>0</v>
      </c>
      <c r="F26" s="171">
        <v>0</v>
      </c>
      <c r="G26" s="171">
        <v>0</v>
      </c>
      <c r="H26" s="208">
        <v>0</v>
      </c>
    </row>
    <row r="27" spans="1:8" ht="18">
      <c r="A27" s="282" t="s">
        <v>21</v>
      </c>
      <c r="B27" s="177">
        <f>+C27+D27+E27+'RESULTADO FINAL PORCINO 2'!B27+'RESULTADO FINAL PORCINO 2'!C27</f>
        <v>466814</v>
      </c>
      <c r="C27" s="177">
        <f>'RESULTADO FINAL NO IBÉRICO 1'!C27</f>
        <v>194971</v>
      </c>
      <c r="D27" s="177">
        <f>'RESULTADO FINAL NO IBÉRICO 1'!D27</f>
        <v>98177</v>
      </c>
      <c r="E27" s="177">
        <f>'RESULTADO FINAL NO IBÉRICO 1'!E27</f>
        <v>104350</v>
      </c>
      <c r="F27" s="177">
        <f>'RESULTADO FINAL NO IBÉRICO 1'!F27</f>
        <v>76101</v>
      </c>
      <c r="G27" s="177">
        <f>'RESULTADO FINAL NO IBÉRICO 1'!G27</f>
        <v>20421</v>
      </c>
      <c r="H27" s="236">
        <f>'RESULTADO FINAL NO IBÉRICO 1'!H27</f>
        <v>7828</v>
      </c>
    </row>
    <row r="28" spans="1:8" ht="18.75" thickBot="1">
      <c r="A28" s="281"/>
      <c r="B28" s="171"/>
      <c r="C28" s="171"/>
      <c r="D28" s="171"/>
      <c r="E28" s="171"/>
      <c r="F28" s="171"/>
      <c r="G28" s="171"/>
      <c r="H28" s="208"/>
    </row>
    <row r="29" spans="1:8" ht="18">
      <c r="A29" s="282" t="s">
        <v>22</v>
      </c>
      <c r="B29" s="177">
        <f>+C29+D29+E29+'RESULTADO FINAL PORCINO 2'!B29+'RESULTADO FINAL PORCINO 2'!C29</f>
        <v>95837</v>
      </c>
      <c r="C29" s="177">
        <f>'RESULTADO FINAL NO IBÉRICO 1'!C29</f>
        <v>13938</v>
      </c>
      <c r="D29" s="177">
        <f>'RESULTADO FINAL NO IBÉRICO 1'!D29</f>
        <v>21883</v>
      </c>
      <c r="E29" s="177">
        <f>'RESULTADO FINAL NO IBÉRICO 1'!E29</f>
        <v>54324</v>
      </c>
      <c r="F29" s="177">
        <f>'RESULTADO FINAL NO IBÉRICO 1'!F29</f>
        <v>34098</v>
      </c>
      <c r="G29" s="177">
        <f>'RESULTADO FINAL NO IBÉRICO 1'!G29</f>
        <v>19622</v>
      </c>
      <c r="H29" s="236">
        <f>'RESULTADO FINAL NO IBÉRICO 1'!H29</f>
        <v>604</v>
      </c>
    </row>
    <row r="30" spans="1:8" ht="18.75" thickBot="1">
      <c r="A30" s="281"/>
      <c r="B30" s="171"/>
      <c r="C30" s="171">
        <v>0</v>
      </c>
      <c r="D30" s="171">
        <v>0</v>
      </c>
      <c r="E30" s="171">
        <v>0</v>
      </c>
      <c r="F30" s="171">
        <v>0</v>
      </c>
      <c r="G30" s="171">
        <v>0</v>
      </c>
      <c r="H30" s="208">
        <v>0</v>
      </c>
    </row>
    <row r="31" spans="1:8" ht="18">
      <c r="A31" s="278" t="s">
        <v>23</v>
      </c>
      <c r="B31" s="183">
        <f>+C31+D31+E31+'RESULTADO FINAL PORCINO 2'!B31+'RESULTADO FINAL PORCINO 2'!C31</f>
        <v>2752946</v>
      </c>
      <c r="C31" s="183">
        <f>'RESULTADO FINAL NO IBÉRICO 1'!C31</f>
        <v>672880</v>
      </c>
      <c r="D31" s="183">
        <f>'RESULTADO FINAL NO IBÉRICO 1'!D31</f>
        <v>926835</v>
      </c>
      <c r="E31" s="183">
        <f>'RESULTADO FINAL NO IBÉRICO 1'!E31</f>
        <v>997173</v>
      </c>
      <c r="F31" s="183">
        <f>'RESULTADO FINAL NO IBÉRICO 1'!F31</f>
        <v>522152</v>
      </c>
      <c r="G31" s="183">
        <f>'RESULTADO FINAL NO IBÉRICO 1'!G31</f>
        <v>469963</v>
      </c>
      <c r="H31" s="237">
        <f>'RESULTADO FINAL NO IBÉRICO 1'!H31</f>
        <v>5058</v>
      </c>
    </row>
    <row r="32" spans="1:8" ht="18">
      <c r="A32" s="279" t="s">
        <v>24</v>
      </c>
      <c r="B32" s="70">
        <f>+C32+D32+E32+'RESULTADO FINAL PORCINO 2'!B32+'RESULTADO FINAL PORCINO 2'!C32</f>
        <v>814786</v>
      </c>
      <c r="C32" s="70">
        <f>'RESULTADO FINAL NO IBÉRICO 1'!C32</f>
        <v>238200</v>
      </c>
      <c r="D32" s="70">
        <f>'RESULTADO FINAL NO IBÉRICO 1'!D32</f>
        <v>206302</v>
      </c>
      <c r="E32" s="70">
        <f>'RESULTADO FINAL NO IBÉRICO 1'!E32</f>
        <v>303788</v>
      </c>
      <c r="F32" s="70">
        <f>'RESULTADO FINAL NO IBÉRICO 1'!F32</f>
        <v>157719</v>
      </c>
      <c r="G32" s="70">
        <f>'RESULTADO FINAL NO IBÉRICO 1'!G32</f>
        <v>117890</v>
      </c>
      <c r="H32" s="107">
        <f>'RESULTADO FINAL NO IBÉRICO 1'!H32</f>
        <v>28179</v>
      </c>
    </row>
    <row r="33" spans="1:8" ht="18">
      <c r="A33" s="279" t="s">
        <v>25</v>
      </c>
      <c r="B33" s="70">
        <f>+C33+D33+E33+'RESULTADO FINAL PORCINO 2'!B33+'RESULTADO FINAL PORCINO 2'!C33</f>
        <v>2210361</v>
      </c>
      <c r="C33" s="70">
        <f>'RESULTADO FINAL NO IBÉRICO 1'!C33</f>
        <v>891394</v>
      </c>
      <c r="D33" s="70">
        <f>'RESULTADO FINAL NO IBÉRICO 1'!D33</f>
        <v>497110</v>
      </c>
      <c r="E33" s="70">
        <f>'RESULTADO FINAL NO IBÉRICO 1'!E33</f>
        <v>612770</v>
      </c>
      <c r="F33" s="70">
        <f>'RESULTADO FINAL NO IBÉRICO 1'!F33</f>
        <v>236448</v>
      </c>
      <c r="G33" s="70">
        <f>'RESULTADO FINAL NO IBÉRICO 1'!G33</f>
        <v>374080</v>
      </c>
      <c r="H33" s="107">
        <f>'RESULTADO FINAL NO IBÉRICO 1'!H33</f>
        <v>2242</v>
      </c>
    </row>
    <row r="34" spans="1:8" ht="18">
      <c r="A34" s="280" t="s">
        <v>26</v>
      </c>
      <c r="B34" s="191">
        <f>SUM(B31:B33)</f>
        <v>5778093</v>
      </c>
      <c r="C34" s="191">
        <f aca="true" t="shared" si="2" ref="C34:H34">SUM(C31:C33)</f>
        <v>1802474</v>
      </c>
      <c r="D34" s="191">
        <f t="shared" si="2"/>
        <v>1630247</v>
      </c>
      <c r="E34" s="191">
        <f t="shared" si="2"/>
        <v>1913731</v>
      </c>
      <c r="F34" s="191">
        <f t="shared" si="2"/>
        <v>916319</v>
      </c>
      <c r="G34" s="191">
        <f t="shared" si="2"/>
        <v>961933</v>
      </c>
      <c r="H34" s="235">
        <f t="shared" si="2"/>
        <v>35479</v>
      </c>
    </row>
    <row r="35" spans="1:8" ht="18.75" thickBot="1">
      <c r="A35" s="281"/>
      <c r="B35" s="171"/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208">
        <v>0</v>
      </c>
    </row>
    <row r="36" spans="1:8" ht="18">
      <c r="A36" s="155" t="s">
        <v>27</v>
      </c>
      <c r="B36" s="183">
        <f>+C36+D36+E36+'RESULTADO FINAL PORCINO 2'!B36+'RESULTADO FINAL PORCINO 2'!C36</f>
        <v>1754354</v>
      </c>
      <c r="C36" s="183">
        <f>'RESULTADO FINAL NO IBÉRICO 1'!C36</f>
        <v>491880</v>
      </c>
      <c r="D36" s="183">
        <f>'RESULTADO FINAL NO IBÉRICO 1'!D36</f>
        <v>366102</v>
      </c>
      <c r="E36" s="183">
        <f>'RESULTADO FINAL NO IBÉRICO 1'!E36</f>
        <v>703853</v>
      </c>
      <c r="F36" s="183">
        <f>'RESULTADO FINAL NO IBÉRICO 1'!F36</f>
        <v>357793</v>
      </c>
      <c r="G36" s="183">
        <f>'RESULTADO FINAL NO IBÉRICO 1'!G36</f>
        <v>288363</v>
      </c>
      <c r="H36" s="237">
        <f>'RESULTADO FINAL NO IBÉRICO 1'!H36</f>
        <v>57697</v>
      </c>
    </row>
    <row r="37" spans="1:8" ht="18">
      <c r="A37" s="160" t="s">
        <v>28</v>
      </c>
      <c r="B37" s="70">
        <f>+C37+D37+E37+'RESULTADO FINAL PORCINO 2'!B37+'RESULTADO FINAL PORCINO 2'!C37</f>
        <v>830666</v>
      </c>
      <c r="C37" s="70">
        <f>'RESULTADO FINAL NO IBÉRICO 1'!C37</f>
        <v>150331</v>
      </c>
      <c r="D37" s="70">
        <f>'RESULTADO FINAL NO IBÉRICO 1'!D37</f>
        <v>284013</v>
      </c>
      <c r="E37" s="70">
        <f>'RESULTADO FINAL NO IBÉRICO 1'!E37</f>
        <v>351615</v>
      </c>
      <c r="F37" s="70">
        <f>'RESULTADO FINAL NO IBÉRICO 1'!F37</f>
        <v>203695</v>
      </c>
      <c r="G37" s="70">
        <f>'RESULTADO FINAL NO IBÉRICO 1'!G37</f>
        <v>141631</v>
      </c>
      <c r="H37" s="107">
        <f>'RESULTADO FINAL NO IBÉRICO 1'!H37</f>
        <v>6289</v>
      </c>
    </row>
    <row r="38" spans="1:8" ht="18">
      <c r="A38" s="160" t="s">
        <v>29</v>
      </c>
      <c r="B38" s="70">
        <f>+C38+D38+E38+'RESULTADO FINAL PORCINO 2'!B38+'RESULTADO FINAL PORCINO 2'!C38</f>
        <v>3988624</v>
      </c>
      <c r="C38" s="70">
        <f>'RESULTADO FINAL NO IBÉRICO 1'!C38</f>
        <v>1162253</v>
      </c>
      <c r="D38" s="70">
        <f>'RESULTADO FINAL NO IBÉRICO 1'!D38</f>
        <v>1072754</v>
      </c>
      <c r="E38" s="70">
        <f>'RESULTADO FINAL NO IBÉRICO 1'!E38</f>
        <v>1469654</v>
      </c>
      <c r="F38" s="70">
        <f>'RESULTADO FINAL NO IBÉRICO 1'!F38</f>
        <v>751895</v>
      </c>
      <c r="G38" s="70">
        <f>'RESULTADO FINAL NO IBÉRICO 1'!G38</f>
        <v>689094</v>
      </c>
      <c r="H38" s="107">
        <f>'RESULTADO FINAL NO IBÉRICO 1'!H38</f>
        <v>28665</v>
      </c>
    </row>
    <row r="39" spans="1:8" ht="18">
      <c r="A39" s="160" t="s">
        <v>30</v>
      </c>
      <c r="B39" s="70">
        <f>+C39+D39+E39+'RESULTADO FINAL PORCINO 2'!B39+'RESULTADO FINAL PORCINO 2'!C39</f>
        <v>416329</v>
      </c>
      <c r="C39" s="70">
        <f>'RESULTADO FINAL NO IBÉRICO 1'!C39</f>
        <v>127978</v>
      </c>
      <c r="D39" s="70">
        <f>'RESULTADO FINAL NO IBÉRICO 1'!D39</f>
        <v>97365</v>
      </c>
      <c r="E39" s="70">
        <f>'RESULTADO FINAL NO IBÉRICO 1'!E39</f>
        <v>147345</v>
      </c>
      <c r="F39" s="70">
        <f>'RESULTADO FINAL NO IBÉRICO 1'!F39</f>
        <v>85571</v>
      </c>
      <c r="G39" s="70">
        <f>'RESULTADO FINAL NO IBÉRICO 1'!G39</f>
        <v>60231</v>
      </c>
      <c r="H39" s="107">
        <f>'RESULTADO FINAL NO IBÉRICO 1'!H39</f>
        <v>1543</v>
      </c>
    </row>
    <row r="40" spans="1:8" ht="18">
      <c r="A40" s="190" t="s">
        <v>31</v>
      </c>
      <c r="B40" s="191">
        <f>'RESULTADO FINAL NO IBÉRICO 1'!B40</f>
        <v>6989973</v>
      </c>
      <c r="C40" s="191">
        <f>'RESULTADO FINAL NO IBÉRICO 1'!C40</f>
        <v>1932442</v>
      </c>
      <c r="D40" s="191">
        <f>'RESULTADO FINAL NO IBÉRICO 1'!D40</f>
        <v>1820234</v>
      </c>
      <c r="E40" s="191">
        <f>'RESULTADO FINAL NO IBÉRICO 1'!E40</f>
        <v>2672467</v>
      </c>
      <c r="F40" s="191">
        <f>'RESULTADO FINAL NO IBÉRICO 1'!F40</f>
        <v>1398954</v>
      </c>
      <c r="G40" s="191">
        <f>'RESULTADO FINAL NO IBÉRICO 1'!G40</f>
        <v>1179319</v>
      </c>
      <c r="H40" s="235">
        <f>'RESULTADO FINAL NO IBÉRICO 1'!H40</f>
        <v>94194</v>
      </c>
    </row>
    <row r="41" spans="1:8" ht="18.75" thickBot="1">
      <c r="A41" s="281"/>
      <c r="B41" s="171"/>
      <c r="C41" s="171">
        <v>0</v>
      </c>
      <c r="D41" s="171">
        <v>0</v>
      </c>
      <c r="E41" s="171">
        <v>0</v>
      </c>
      <c r="F41" s="171">
        <v>0</v>
      </c>
      <c r="G41" s="171">
        <v>0</v>
      </c>
      <c r="H41" s="208">
        <v>0</v>
      </c>
    </row>
    <row r="42" spans="1:8" ht="18">
      <c r="A42" s="176" t="s">
        <v>32</v>
      </c>
      <c r="B42" s="177">
        <f>+C42+D42+E42+'RESULTADO FINAL PORCINO 2'!B42+'RESULTADO FINAL PORCINO 2'!C42</f>
        <v>50980</v>
      </c>
      <c r="C42" s="177">
        <f>'RESULTADO FINAL NO IBÉRICO 1'!C42</f>
        <v>19790</v>
      </c>
      <c r="D42" s="177">
        <f>'RESULTADO FINAL NO IBÉRICO 1'!D42</f>
        <v>6041</v>
      </c>
      <c r="E42" s="177">
        <f>'RESULTADO FINAL NO IBÉRICO 1'!E42</f>
        <v>9149</v>
      </c>
      <c r="F42" s="177">
        <f>'RESULTADO FINAL NO IBÉRICO 1'!F42</f>
        <v>4313</v>
      </c>
      <c r="G42" s="177">
        <f>'RESULTADO FINAL NO IBÉRICO 1'!G42</f>
        <v>2826</v>
      </c>
      <c r="H42" s="236">
        <f>'RESULTADO FINAL NO IBÉRICO 1'!H42</f>
        <v>2010</v>
      </c>
    </row>
    <row r="43" spans="1:8" ht="18.75" thickBot="1">
      <c r="A43" s="281"/>
      <c r="B43" s="171"/>
      <c r="C43" s="171"/>
      <c r="D43" s="171"/>
      <c r="E43" s="171"/>
      <c r="F43" s="171"/>
      <c r="G43" s="171"/>
      <c r="H43" s="208"/>
    </row>
    <row r="44" spans="1:8" ht="18">
      <c r="A44" s="280" t="s">
        <v>127</v>
      </c>
      <c r="B44" s="177">
        <f>'RESULTADO FINAL NO IBÉRICO 1'!B55+'RESULTADO FINAL IBERICO'!B13</f>
        <v>14324.199343194416</v>
      </c>
      <c r="C44" s="177">
        <f>'RESULTADO FINAL NO IBÉRICO 1'!C55+'RESULTADO FINAL IBERICO'!C13</f>
        <v>5770.227496275929</v>
      </c>
      <c r="D44" s="177">
        <f>'RESULTADO FINAL NO IBÉRICO 1'!D55+'RESULTADO FINAL IBERICO'!D13</f>
        <v>1988.683857102593</v>
      </c>
      <c r="E44" s="177">
        <f>'RESULTADO FINAL NO IBÉRICO 1'!E55+'RESULTADO FINAL IBERICO'!E13</f>
        <v>4107.495097362955</v>
      </c>
      <c r="F44" s="177">
        <f>'RESULTADO FINAL NO IBÉRICO 1'!F55+'RESULTADO FINAL IBERICO'!F13</f>
        <v>1725.2384283783924</v>
      </c>
      <c r="G44" s="177">
        <f>'RESULTADO FINAL NO IBÉRICO 1'!G55+'RESULTADO FINAL IBERICO'!G13</f>
        <v>1872.086708542828</v>
      </c>
      <c r="H44" s="236">
        <f>'RESULTADO FINAL NO IBÉRICO 1'!H55+'RESULTADO FINAL IBERICO'!H13</f>
        <v>510.1699604417339</v>
      </c>
    </row>
    <row r="45" spans="1:8" ht="18.75" thickBot="1">
      <c r="A45" s="280"/>
      <c r="B45" s="171"/>
      <c r="C45" s="171"/>
      <c r="D45" s="171"/>
      <c r="E45" s="171"/>
      <c r="F45" s="171"/>
      <c r="G45" s="171"/>
      <c r="H45" s="208"/>
    </row>
    <row r="46" spans="1:8" ht="18">
      <c r="A46" s="182" t="s">
        <v>33</v>
      </c>
      <c r="B46" s="70">
        <f>'RESULTADO FINAL NO IBÉRICO 1'!B44+'RESULTADO FINAL IBERICO'!B15</f>
        <v>132217</v>
      </c>
      <c r="C46" s="70">
        <f>'RESULTADO FINAL NO IBÉRICO 1'!C44+'RESULTADO FINAL IBERICO'!C15</f>
        <v>31728</v>
      </c>
      <c r="D46" s="70">
        <f>'RESULTADO FINAL NO IBÉRICO 1'!D44+'RESULTADO FINAL IBERICO'!D15</f>
        <v>24395</v>
      </c>
      <c r="E46" s="70">
        <f>'RESULTADO FINAL NO IBÉRICO 1'!E44+'RESULTADO FINAL IBERICO'!E15</f>
        <v>59416</v>
      </c>
      <c r="F46" s="70">
        <f>'RESULTADO FINAL NO IBÉRICO 1'!F44+'RESULTADO FINAL IBERICO'!F15</f>
        <v>28911</v>
      </c>
      <c r="G46" s="70">
        <f>'RESULTADO FINAL NO IBÉRICO 1'!G44+'RESULTADO FINAL IBERICO'!G15</f>
        <v>18027</v>
      </c>
      <c r="H46" s="107">
        <f>'RESULTADO FINAL NO IBÉRICO 1'!H44+'RESULTADO FINAL IBERICO'!H15</f>
        <v>12478</v>
      </c>
    </row>
    <row r="47" spans="1:8" ht="18">
      <c r="A47" s="187" t="s">
        <v>34</v>
      </c>
      <c r="B47" s="70">
        <f>'RESULTADO FINAL NO IBÉRICO 1'!B45+'RESULTADO FINAL IBERICO'!B16</f>
        <v>364808</v>
      </c>
      <c r="C47" s="70">
        <f>'RESULTADO FINAL NO IBÉRICO 1'!C45+'RESULTADO FINAL IBERICO'!C16</f>
        <v>117277</v>
      </c>
      <c r="D47" s="70">
        <f>'RESULTADO FINAL NO IBÉRICO 1'!D45+'RESULTADO FINAL IBERICO'!D16</f>
        <v>70380</v>
      </c>
      <c r="E47" s="70">
        <f>'RESULTADO FINAL NO IBÉRICO 1'!E45+'RESULTADO FINAL IBERICO'!E16</f>
        <v>145637</v>
      </c>
      <c r="F47" s="70">
        <f>'RESULTADO FINAL NO IBÉRICO 1'!F45+'RESULTADO FINAL IBERICO'!F16</f>
        <v>55795</v>
      </c>
      <c r="G47" s="70">
        <f>'RESULTADO FINAL NO IBÉRICO 1'!G45+'RESULTADO FINAL IBERICO'!G16</f>
        <v>63369</v>
      </c>
      <c r="H47" s="107">
        <f>'RESULTADO FINAL NO IBÉRICO 1'!H45+'RESULTADO FINAL IBERICO'!H16</f>
        <v>26473</v>
      </c>
    </row>
    <row r="48" spans="1:8" ht="18">
      <c r="A48" s="187" t="s">
        <v>35</v>
      </c>
      <c r="B48" s="70">
        <f>'RESULTADO FINAL NO IBÉRICO 1'!B46+'RESULTADO FINAL IBERICO'!B17</f>
        <v>72335</v>
      </c>
      <c r="C48" s="70">
        <f>'RESULTADO FINAL NO IBÉRICO 1'!C46+'RESULTADO FINAL IBERICO'!C17</f>
        <v>17368</v>
      </c>
      <c r="D48" s="70">
        <f>'RESULTADO FINAL NO IBÉRICO 1'!D46+'RESULTADO FINAL IBERICO'!D17</f>
        <v>13247</v>
      </c>
      <c r="E48" s="70">
        <f>'RESULTADO FINAL NO IBÉRICO 1'!E46+'RESULTADO FINAL IBERICO'!E17</f>
        <v>36799</v>
      </c>
      <c r="F48" s="70">
        <f>'RESULTADO FINAL NO IBÉRICO 1'!F46+'RESULTADO FINAL IBERICO'!F17</f>
        <v>19489</v>
      </c>
      <c r="G48" s="70">
        <f>'RESULTADO FINAL NO IBÉRICO 1'!G46+'RESULTADO FINAL IBERICO'!G17</f>
        <v>13427</v>
      </c>
      <c r="H48" s="107">
        <f>'RESULTADO FINAL NO IBÉRICO 1'!H46+'RESULTADO FINAL IBERICO'!H17</f>
        <v>3883</v>
      </c>
    </row>
    <row r="49" spans="1:8" ht="18">
      <c r="A49" s="160" t="s">
        <v>36</v>
      </c>
      <c r="B49" s="70">
        <f>'RESULTADO FINAL NO IBÉRICO 1'!B47+'RESULTADO FINAL IBERICO'!B18</f>
        <v>120209</v>
      </c>
      <c r="C49" s="70">
        <f>'RESULTADO FINAL NO IBÉRICO 1'!C47+'RESULTADO FINAL IBERICO'!C18</f>
        <v>50068</v>
      </c>
      <c r="D49" s="70">
        <f>'RESULTADO FINAL NO IBÉRICO 1'!D47+'RESULTADO FINAL IBERICO'!D18</f>
        <v>13408</v>
      </c>
      <c r="E49" s="70">
        <f>'RESULTADO FINAL NO IBÉRICO 1'!E47+'RESULTADO FINAL IBERICO'!E18</f>
        <v>43249</v>
      </c>
      <c r="F49" s="70">
        <f>'RESULTADO FINAL NO IBÉRICO 1'!F47+'RESULTADO FINAL IBERICO'!F18</f>
        <v>23928</v>
      </c>
      <c r="G49" s="70">
        <f>'RESULTADO FINAL NO IBÉRICO 1'!G47+'RESULTADO FINAL IBERICO'!G18</f>
        <v>19296</v>
      </c>
      <c r="H49" s="107">
        <f>'RESULTADO FINAL NO IBÉRICO 1'!H47+'RESULTADO FINAL IBERICO'!H18</f>
        <v>25</v>
      </c>
    </row>
    <row r="50" spans="1:8" ht="18">
      <c r="A50" s="160" t="s">
        <v>37</v>
      </c>
      <c r="B50" s="70">
        <f>'RESULTADO FINAL NO IBÉRICO 1'!B48+'RESULTADO FINAL IBERICO'!B19</f>
        <v>503077</v>
      </c>
      <c r="C50" s="70">
        <f>'RESULTADO FINAL NO IBÉRICO 1'!C48+'RESULTADO FINAL IBERICO'!C19</f>
        <v>122835</v>
      </c>
      <c r="D50" s="70">
        <f>'RESULTADO FINAL NO IBÉRICO 1'!D48+'RESULTADO FINAL IBERICO'!D19</f>
        <v>82600</v>
      </c>
      <c r="E50" s="70">
        <f>'RESULTADO FINAL NO IBÉRICO 1'!E48+'RESULTADO FINAL IBERICO'!E19</f>
        <v>233781</v>
      </c>
      <c r="F50" s="70">
        <f>'RESULTADO FINAL NO IBÉRICO 1'!F48+'RESULTADO FINAL IBERICO'!F19</f>
        <v>94365</v>
      </c>
      <c r="G50" s="70">
        <f>'RESULTADO FINAL NO IBÉRICO 1'!G48+'RESULTADO FINAL IBERICO'!G19</f>
        <v>72055</v>
      </c>
      <c r="H50" s="107">
        <f>'RESULTADO FINAL NO IBÉRICO 1'!H48+'RESULTADO FINAL IBERICO'!H19</f>
        <v>67361</v>
      </c>
    </row>
    <row r="51" spans="1:8" ht="18">
      <c r="A51" s="160" t="s">
        <v>38</v>
      </c>
      <c r="B51" s="70">
        <f>'RESULTADO FINAL NO IBÉRICO 1'!B49+'RESULTADO FINAL IBERICO'!B20</f>
        <v>1117418</v>
      </c>
      <c r="C51" s="70">
        <f>'RESULTADO FINAL NO IBÉRICO 1'!C49+'RESULTADO FINAL IBERICO'!C20</f>
        <v>437892</v>
      </c>
      <c r="D51" s="70">
        <f>'RESULTADO FINAL NO IBÉRICO 1'!D49+'RESULTADO FINAL IBERICO'!D20</f>
        <v>180852</v>
      </c>
      <c r="E51" s="70">
        <f>'RESULTADO FINAL NO IBÉRICO 1'!E49+'RESULTADO FINAL IBERICO'!E20</f>
        <v>332460</v>
      </c>
      <c r="F51" s="70">
        <f>'RESULTADO FINAL NO IBÉRICO 1'!F49+'RESULTADO FINAL IBERICO'!F20</f>
        <v>183371</v>
      </c>
      <c r="G51" s="70">
        <f>'RESULTADO FINAL NO IBÉRICO 1'!G49+'RESULTADO FINAL IBERICO'!G20</f>
        <v>136866</v>
      </c>
      <c r="H51" s="107">
        <f>'RESULTADO FINAL NO IBÉRICO 1'!H49+'RESULTADO FINAL IBERICO'!H20</f>
        <v>12223</v>
      </c>
    </row>
    <row r="52" spans="1:8" ht="18">
      <c r="A52" s="160" t="s">
        <v>39</v>
      </c>
      <c r="B52" s="70">
        <f>'RESULTADO FINAL NO IBÉRICO 1'!B50+'RESULTADO FINAL IBERICO'!B21</f>
        <v>359497</v>
      </c>
      <c r="C52" s="70">
        <f>'RESULTADO FINAL NO IBÉRICO 1'!C50+'RESULTADO FINAL IBERICO'!C21</f>
        <v>93432</v>
      </c>
      <c r="D52" s="70">
        <f>'RESULTADO FINAL NO IBÉRICO 1'!D50+'RESULTADO FINAL IBERICO'!D21</f>
        <v>88848</v>
      </c>
      <c r="E52" s="70">
        <f>'RESULTADO FINAL NO IBÉRICO 1'!E50+'RESULTADO FINAL IBERICO'!E21</f>
        <v>145304</v>
      </c>
      <c r="F52" s="70">
        <f>'RESULTADO FINAL NO IBÉRICO 1'!F50+'RESULTADO FINAL IBERICO'!F21</f>
        <v>52789</v>
      </c>
      <c r="G52" s="70">
        <f>'RESULTADO FINAL NO IBÉRICO 1'!G50+'RESULTADO FINAL IBERICO'!G21</f>
        <v>81521</v>
      </c>
      <c r="H52" s="107">
        <f>'RESULTADO FINAL NO IBÉRICO 1'!H50+'RESULTADO FINAL IBERICO'!H21</f>
        <v>10994</v>
      </c>
    </row>
    <row r="53" spans="1:8" ht="18">
      <c r="A53" s="160" t="s">
        <v>40</v>
      </c>
      <c r="B53" s="70">
        <f>'RESULTADO FINAL NO IBÉRICO 1'!B51+'RESULTADO FINAL IBERICO'!B22</f>
        <v>307170</v>
      </c>
      <c r="C53" s="70">
        <f>'RESULTADO FINAL NO IBÉRICO 1'!C51+'RESULTADO FINAL IBERICO'!C22</f>
        <v>106231</v>
      </c>
      <c r="D53" s="70">
        <f>'RESULTADO FINAL NO IBÉRICO 1'!D51+'RESULTADO FINAL IBERICO'!D22</f>
        <v>54412</v>
      </c>
      <c r="E53" s="70">
        <f>'RESULTADO FINAL NO IBÉRICO 1'!E51+'RESULTADO FINAL IBERICO'!E22</f>
        <v>116646</v>
      </c>
      <c r="F53" s="70">
        <f>'RESULTADO FINAL NO IBÉRICO 1'!F51+'RESULTADO FINAL IBERICO'!F22</f>
        <v>57631</v>
      </c>
      <c r="G53" s="70">
        <f>'RESULTADO FINAL NO IBÉRICO 1'!G51+'RESULTADO FINAL IBERICO'!G22</f>
        <v>49084</v>
      </c>
      <c r="H53" s="107">
        <f>'RESULTADO FINAL NO IBÉRICO 1'!H51+'RESULTADO FINAL IBERICO'!H22</f>
        <v>9931</v>
      </c>
    </row>
    <row r="54" spans="1:8" ht="18">
      <c r="A54" s="160" t="s">
        <v>41</v>
      </c>
      <c r="B54" s="70">
        <f>'RESULTADO FINAL NO IBÉRICO 1'!B52+'RESULTADO FINAL IBERICO'!B23</f>
        <v>329867</v>
      </c>
      <c r="C54" s="70">
        <f>'RESULTADO FINAL NO IBÉRICO 1'!C52+'RESULTADO FINAL IBERICO'!C23</f>
        <v>77222</v>
      </c>
      <c r="D54" s="70">
        <f>'RESULTADO FINAL NO IBÉRICO 1'!D52+'RESULTADO FINAL IBERICO'!D23</f>
        <v>68004</v>
      </c>
      <c r="E54" s="70">
        <f>'RESULTADO FINAL NO IBÉRICO 1'!E52+'RESULTADO FINAL IBERICO'!E23</f>
        <v>147759</v>
      </c>
      <c r="F54" s="70">
        <f>'RESULTADO FINAL NO IBÉRICO 1'!F52+'RESULTADO FINAL IBERICO'!F23</f>
        <v>55026</v>
      </c>
      <c r="G54" s="70">
        <f>'RESULTADO FINAL NO IBÉRICO 1'!G52+'RESULTADO FINAL IBERICO'!G23</f>
        <v>74649</v>
      </c>
      <c r="H54" s="107">
        <f>'RESULTADO FINAL NO IBÉRICO 1'!H52+'RESULTADO FINAL IBERICO'!H23</f>
        <v>18084</v>
      </c>
    </row>
    <row r="55" spans="1:8" ht="18">
      <c r="A55" s="197" t="s">
        <v>42</v>
      </c>
      <c r="B55" s="191">
        <f>SUM(B46:B54)</f>
        <v>3306598</v>
      </c>
      <c r="C55" s="191">
        <f aca="true" t="shared" si="3" ref="C55:H55">SUM(C46:C54)</f>
        <v>1054053</v>
      </c>
      <c r="D55" s="191">
        <f t="shared" si="3"/>
        <v>596146</v>
      </c>
      <c r="E55" s="191">
        <f t="shared" si="3"/>
        <v>1261051</v>
      </c>
      <c r="F55" s="191">
        <f t="shared" si="3"/>
        <v>571305</v>
      </c>
      <c r="G55" s="191">
        <f t="shared" si="3"/>
        <v>528294</v>
      </c>
      <c r="H55" s="235">
        <f t="shared" si="3"/>
        <v>161452</v>
      </c>
    </row>
    <row r="56" spans="1:8" ht="18.75" thickBot="1">
      <c r="A56" s="283"/>
      <c r="B56" s="171"/>
      <c r="C56" s="171">
        <v>0</v>
      </c>
      <c r="D56" s="171">
        <v>0</v>
      </c>
      <c r="E56" s="171">
        <v>0</v>
      </c>
      <c r="F56" s="171">
        <v>0</v>
      </c>
      <c r="G56" s="171">
        <v>0</v>
      </c>
      <c r="H56" s="208">
        <v>0</v>
      </c>
    </row>
    <row r="57" spans="1:8" ht="18">
      <c r="A57" s="155" t="s">
        <v>43</v>
      </c>
      <c r="B57" s="183">
        <f>+C57+D57+E57+'RESULTADO FINAL PORCINO 2'!B57+'RESULTADO FINAL PORCINO 2'!C57</f>
        <v>244266</v>
      </c>
      <c r="C57" s="183">
        <f>'RESULTADO FINAL NO IBÉRICO 1'!C57</f>
        <v>95434</v>
      </c>
      <c r="D57" s="183">
        <f>'RESULTADO FINAL NO IBÉRICO 1'!D57</f>
        <v>55808</v>
      </c>
      <c r="E57" s="284">
        <f>'RESULTADO FINAL NO IBÉRICO 1'!E57</f>
        <v>70565</v>
      </c>
      <c r="F57" s="284">
        <f>'RESULTADO FINAL NO IBÉRICO 1'!F57</f>
        <v>29620</v>
      </c>
      <c r="G57" s="284">
        <f>'RESULTADO FINAL NO IBÉRICO 1'!G57</f>
        <v>30842</v>
      </c>
      <c r="H57" s="285">
        <f>'RESULTADO FINAL NO IBÉRICO 1'!H57</f>
        <v>10103</v>
      </c>
    </row>
    <row r="58" spans="1:8" ht="18">
      <c r="A58" s="187" t="s">
        <v>44</v>
      </c>
      <c r="B58" s="70">
        <f>'RESULTADO FINAL NO IBÉRICO 1'!B58+'RESULTADO FINAL IBERICO'!B26</f>
        <v>58502</v>
      </c>
      <c r="C58" s="70">
        <f>'RESULTADO FINAL NO IBÉRICO 1'!C58+'RESULTADO FINAL IBERICO'!C26</f>
        <v>26125</v>
      </c>
      <c r="D58" s="70">
        <f>'RESULTADO FINAL NO IBÉRICO 1'!D58+'RESULTADO FINAL IBERICO'!D26</f>
        <v>10166</v>
      </c>
      <c r="E58" s="286">
        <f>'RESULTADO FINAL NO IBÉRICO 1'!E58+'RESULTADO FINAL IBERICO'!E26</f>
        <v>11957</v>
      </c>
      <c r="F58" s="286">
        <f>'RESULTADO FINAL NO IBÉRICO 1'!F58+'RESULTADO FINAL IBERICO'!F26</f>
        <v>4183</v>
      </c>
      <c r="G58" s="286">
        <f>'RESULTADO FINAL NO IBÉRICO 1'!G58+'RESULTADO FINAL IBERICO'!G26</f>
        <v>6315</v>
      </c>
      <c r="H58" s="287">
        <f>'RESULTADO FINAL NO IBÉRICO 1'!H58+'RESULTADO FINAL IBERICO'!H26</f>
        <v>1459</v>
      </c>
    </row>
    <row r="59" spans="1:8" ht="18">
      <c r="A59" s="160" t="s">
        <v>45</v>
      </c>
      <c r="B59" s="70">
        <f>+C59+D59+E59+'RESULTADO FINAL PORCINO 2'!B59+'RESULTADO FINAL PORCINO 2'!C59</f>
        <v>203490</v>
      </c>
      <c r="C59" s="70">
        <f>'RESULTADO FINAL NO IBÉRICO 1'!C59</f>
        <v>58559</v>
      </c>
      <c r="D59" s="70">
        <f>'RESULTADO FINAL NO IBÉRICO 1'!D59</f>
        <v>26381</v>
      </c>
      <c r="E59" s="286">
        <f>'RESULTADO FINAL NO IBÉRICO 1'!E59</f>
        <v>93101</v>
      </c>
      <c r="F59" s="286">
        <f>'RESULTADO FINAL NO IBÉRICO 1'!F59</f>
        <v>29053</v>
      </c>
      <c r="G59" s="286">
        <f>'RESULTADO FINAL NO IBÉRICO 1'!G59</f>
        <v>55356</v>
      </c>
      <c r="H59" s="287">
        <f>'RESULTADO FINAL NO IBÉRICO 1'!H59</f>
        <v>8692</v>
      </c>
    </row>
    <row r="60" spans="1:8" ht="18">
      <c r="A60" s="160" t="s">
        <v>46</v>
      </c>
      <c r="B60" s="70">
        <f>+C60+D60+E60+'RESULTADO FINAL PORCINO 2'!B60+'RESULTADO FINAL PORCINO 2'!C60</f>
        <v>8812</v>
      </c>
      <c r="C60" s="70">
        <f>'RESULTADO FINAL NO IBÉRICO 1'!C60</f>
        <v>1218</v>
      </c>
      <c r="D60" s="70">
        <f>'RESULTADO FINAL NO IBÉRICO 1'!D60</f>
        <v>4075</v>
      </c>
      <c r="E60" s="286">
        <f>'RESULTADO FINAL NO IBÉRICO 1'!E60</f>
        <v>3155</v>
      </c>
      <c r="F60" s="286">
        <f>'RESULTADO FINAL NO IBÉRICO 1'!F60</f>
        <v>755</v>
      </c>
      <c r="G60" s="286">
        <f>'RESULTADO FINAL NO IBÉRICO 1'!G60</f>
        <v>2400</v>
      </c>
      <c r="H60" s="287">
        <f>'RESULTADO FINAL NO IBÉRICO 1'!H60</f>
        <v>0</v>
      </c>
    </row>
    <row r="61" spans="1:8" ht="18">
      <c r="A61" s="160" t="s">
        <v>47</v>
      </c>
      <c r="B61" s="70">
        <f>'RESULTADO FINAL NO IBÉRICO 1'!B61+'RESULTADO FINAL IBERICO'!B27</f>
        <v>964453</v>
      </c>
      <c r="C61" s="70">
        <f>'RESULTADO FINAL NO IBÉRICO 1'!C61+'RESULTADO FINAL IBERICO'!C27</f>
        <v>269667</v>
      </c>
      <c r="D61" s="70">
        <f>'RESULTADO FINAL NO IBÉRICO 1'!D61+'RESULTADO FINAL IBERICO'!D27</f>
        <v>195247</v>
      </c>
      <c r="E61" s="70">
        <f>'RESULTADO FINAL NO IBÉRICO 1'!E61+'RESULTADO FINAL IBERICO'!E27</f>
        <v>401547</v>
      </c>
      <c r="F61" s="70">
        <f>'RESULTADO FINAL NO IBÉRICO 1'!F61+'RESULTADO FINAL IBERICO'!F27</f>
        <v>183900</v>
      </c>
      <c r="G61" s="70">
        <f>'RESULTADO FINAL NO IBÉRICO 1'!G61+'RESULTADO FINAL IBERICO'!G27</f>
        <v>160943</v>
      </c>
      <c r="H61" s="107">
        <f>'RESULTADO FINAL NO IBÉRICO 1'!H61+'RESULTADO FINAL IBERICO'!H27</f>
        <v>56704</v>
      </c>
    </row>
    <row r="62" spans="1:8" ht="18">
      <c r="A62" s="190" t="s">
        <v>48</v>
      </c>
      <c r="B62" s="191">
        <f aca="true" t="shared" si="4" ref="B62:H62">SUM(B57:B61)</f>
        <v>1479523</v>
      </c>
      <c r="C62" s="191">
        <f t="shared" si="4"/>
        <v>451003</v>
      </c>
      <c r="D62" s="191">
        <f t="shared" si="4"/>
        <v>291677</v>
      </c>
      <c r="E62" s="191">
        <f t="shared" si="4"/>
        <v>580325</v>
      </c>
      <c r="F62" s="191">
        <f t="shared" si="4"/>
        <v>247511</v>
      </c>
      <c r="G62" s="191">
        <f t="shared" si="4"/>
        <v>255856</v>
      </c>
      <c r="H62" s="235">
        <f t="shared" si="4"/>
        <v>76958</v>
      </c>
    </row>
    <row r="63" spans="1:8" ht="18.75" thickBot="1">
      <c r="A63" s="281"/>
      <c r="B63" s="171"/>
      <c r="C63" s="171">
        <v>0</v>
      </c>
      <c r="D63" s="171">
        <v>0</v>
      </c>
      <c r="E63" s="171">
        <v>0</v>
      </c>
      <c r="F63" s="171">
        <v>0</v>
      </c>
      <c r="G63" s="171">
        <v>0</v>
      </c>
      <c r="H63" s="208">
        <v>0</v>
      </c>
    </row>
    <row r="64" spans="1:8" ht="18">
      <c r="A64" s="278" t="s">
        <v>49</v>
      </c>
      <c r="B64" s="183">
        <f>+C64+D64+E64+'RESULTADO FINAL PORCINO 2'!B64+'RESULTADO FINAL PORCINO 2'!C64</f>
        <v>54939</v>
      </c>
      <c r="C64" s="183">
        <f>'RESULTADO FINAL NO IBÉRICO 1'!C64</f>
        <v>19354</v>
      </c>
      <c r="D64" s="183">
        <f>'RESULTADO FINAL NO IBÉRICO 1'!D64</f>
        <v>14266</v>
      </c>
      <c r="E64" s="183">
        <f>'RESULTADO FINAL NO IBÉRICO 1'!E64</f>
        <v>15657</v>
      </c>
      <c r="F64" s="183">
        <f>'RESULTADO FINAL NO IBÉRICO 1'!F64</f>
        <v>8046</v>
      </c>
      <c r="G64" s="183">
        <f>'RESULTADO FINAL NO IBÉRICO 1'!G64</f>
        <v>7611</v>
      </c>
      <c r="H64" s="237">
        <f>'RESULTADO FINAL NO IBÉRICO 1'!H64</f>
        <v>0</v>
      </c>
    </row>
    <row r="65" spans="1:8" ht="18">
      <c r="A65" s="288" t="s">
        <v>50</v>
      </c>
      <c r="B65" s="70">
        <f>+C65+D65+E65+'RESULTADO FINAL PORCINO 2'!B65+'RESULTADO FINAL PORCINO 2'!C65</f>
        <v>538887</v>
      </c>
      <c r="C65" s="70">
        <f>'RESULTADO FINAL NO IBÉRICO 1'!C65</f>
        <v>58914</v>
      </c>
      <c r="D65" s="70">
        <f>'RESULTADO FINAL NO IBÉRICO 1'!D65</f>
        <v>161529</v>
      </c>
      <c r="E65" s="70">
        <f>'RESULTADO FINAL NO IBÉRICO 1'!E65</f>
        <v>278900</v>
      </c>
      <c r="F65" s="70">
        <f>'RESULTADO FINAL NO IBÉRICO 1'!F65</f>
        <v>131775</v>
      </c>
      <c r="G65" s="70">
        <f>'RESULTADO FINAL NO IBÉRICO 1'!G65</f>
        <v>143623</v>
      </c>
      <c r="H65" s="107">
        <f>'RESULTADO FINAL NO IBÉRICO 1'!H65</f>
        <v>3502</v>
      </c>
    </row>
    <row r="66" spans="1:8" ht="18">
      <c r="A66" s="279" t="s">
        <v>51</v>
      </c>
      <c r="B66" s="70">
        <f>+C66+D66+E66+'RESULTADO FINAL PORCINO 2'!B66+'RESULTADO FINAL PORCINO 2'!C66</f>
        <v>401741</v>
      </c>
      <c r="C66" s="70">
        <f>'RESULTADO FINAL NO IBÉRICO 1'!C66</f>
        <v>157292</v>
      </c>
      <c r="D66" s="70">
        <f>'RESULTADO FINAL NO IBÉRICO 1'!D66</f>
        <v>65490</v>
      </c>
      <c r="E66" s="70">
        <f>'RESULTADO FINAL NO IBÉRICO 1'!E66</f>
        <v>142555</v>
      </c>
      <c r="F66" s="70">
        <f>'RESULTADO FINAL NO IBÉRICO 1'!F66</f>
        <v>57358</v>
      </c>
      <c r="G66" s="70">
        <f>'RESULTADO FINAL NO IBÉRICO 1'!G66</f>
        <v>82553</v>
      </c>
      <c r="H66" s="107">
        <f>'RESULTADO FINAL NO IBÉRICO 1'!H66</f>
        <v>2644</v>
      </c>
    </row>
    <row r="67" spans="1:8" ht="18">
      <c r="A67" s="280" t="s">
        <v>52</v>
      </c>
      <c r="B67" s="191">
        <f>SUM(B64:B66)</f>
        <v>995567</v>
      </c>
      <c r="C67" s="191">
        <f aca="true" t="shared" si="5" ref="C67:H67">C64+C65+C66</f>
        <v>235560</v>
      </c>
      <c r="D67" s="191">
        <f t="shared" si="5"/>
        <v>241285</v>
      </c>
      <c r="E67" s="191">
        <f t="shared" si="5"/>
        <v>437112</v>
      </c>
      <c r="F67" s="191">
        <f t="shared" si="5"/>
        <v>197179</v>
      </c>
      <c r="G67" s="191">
        <f t="shared" si="5"/>
        <v>233787</v>
      </c>
      <c r="H67" s="235">
        <f t="shared" si="5"/>
        <v>6146</v>
      </c>
    </row>
    <row r="68" spans="1:8" ht="18.75" thickBot="1">
      <c r="A68" s="281"/>
      <c r="B68" s="171"/>
      <c r="C68" s="171">
        <v>0</v>
      </c>
      <c r="D68" s="171">
        <v>0</v>
      </c>
      <c r="E68" s="171">
        <v>0</v>
      </c>
      <c r="F68" s="171">
        <v>0</v>
      </c>
      <c r="G68" s="171">
        <v>0</v>
      </c>
      <c r="H68" s="208">
        <v>0</v>
      </c>
    </row>
    <row r="69" spans="1:8" ht="18">
      <c r="A69" s="282" t="s">
        <v>53</v>
      </c>
      <c r="B69" s="177">
        <f>+C69+D69+E69+'RESULTADO FINAL PORCINO 2'!B69+'RESULTADO FINAL PORCINO 2'!C69</f>
        <v>1801626.15220628</v>
      </c>
      <c r="C69" s="177">
        <f>'RESULTADO FINAL NO IBÉRICO 1'!C69</f>
        <v>404092.93103256106</v>
      </c>
      <c r="D69" s="177">
        <f>'RESULTADO FINAL NO IBÉRICO 1'!D69</f>
        <v>401601.2346004165</v>
      </c>
      <c r="E69" s="177">
        <f>'RESULTADO FINAL NO IBÉRICO 1'!E69</f>
        <v>824417.605645242</v>
      </c>
      <c r="F69" s="177">
        <f>'RESULTADO FINAL NO IBÉRICO 1'!F69</f>
        <v>431297.19222680165</v>
      </c>
      <c r="G69" s="177">
        <f>'RESULTADO FINAL NO IBÉRICO 1'!G69</f>
        <v>312444.27430484584</v>
      </c>
      <c r="H69" s="236">
        <f>'RESULTADO FINAL NO IBÉRICO 1'!H69</f>
        <v>80676.13911359455</v>
      </c>
    </row>
    <row r="70" spans="1:8" ht="18.75" thickBot="1">
      <c r="A70" s="281"/>
      <c r="B70" s="171"/>
      <c r="C70" s="171"/>
      <c r="D70" s="171"/>
      <c r="E70" s="171"/>
      <c r="F70" s="171"/>
      <c r="G70" s="171"/>
      <c r="H70" s="208"/>
    </row>
    <row r="71" spans="1:8" ht="18">
      <c r="A71" s="155" t="s">
        <v>54</v>
      </c>
      <c r="B71" s="183">
        <f>'RESULTADO FINAL NO IBÉRICO 1'!B71+'RESULTADO FINAL IBERICO'!B30</f>
        <v>955673</v>
      </c>
      <c r="C71" s="183">
        <f>'RESULTADO FINAL NO IBÉRICO 1'!C71+'RESULTADO FINAL IBERICO'!C30</f>
        <v>243677</v>
      </c>
      <c r="D71" s="183">
        <f>'RESULTADO FINAL NO IBÉRICO 1'!D71+'RESULTADO FINAL IBERICO'!D30</f>
        <v>143112</v>
      </c>
      <c r="E71" s="183">
        <f>'RESULTADO FINAL NO IBÉRICO 1'!E71+'RESULTADO FINAL IBERICO'!E30</f>
        <v>415879</v>
      </c>
      <c r="F71" s="183">
        <f>'RESULTADO FINAL NO IBÉRICO 1'!F71+'RESULTADO FINAL IBERICO'!F30</f>
        <v>131038</v>
      </c>
      <c r="G71" s="183">
        <f>'RESULTADO FINAL NO IBÉRICO 1'!G71+'RESULTADO FINAL IBERICO'!G30</f>
        <v>153837</v>
      </c>
      <c r="H71" s="237">
        <f>'RESULTADO FINAL NO IBÉRICO 1'!H71+'RESULTADO FINAL IBERICO'!H30</f>
        <v>131004</v>
      </c>
    </row>
    <row r="72" spans="1:8" ht="18">
      <c r="A72" s="160" t="s">
        <v>55</v>
      </c>
      <c r="B72" s="70">
        <f>'RESULTADO FINAL NO IBÉRICO 1'!B72+'RESULTADO FINAL IBERICO'!B31</f>
        <v>129564</v>
      </c>
      <c r="C72" s="70">
        <f>'RESULTADO FINAL NO IBÉRICO 1'!C72+'RESULTADO FINAL IBERICO'!C31</f>
        <v>37155</v>
      </c>
      <c r="D72" s="70">
        <f>'RESULTADO FINAL NO IBÉRICO 1'!D72+'RESULTADO FINAL IBERICO'!D31</f>
        <v>6972</v>
      </c>
      <c r="E72" s="70">
        <f>'RESULTADO FINAL NO IBÉRICO 1'!E72+'RESULTADO FINAL IBERICO'!E31</f>
        <v>68423</v>
      </c>
      <c r="F72" s="70">
        <f>'RESULTADO FINAL NO IBÉRICO 1'!F72+'RESULTADO FINAL IBERICO'!F31</f>
        <v>23405</v>
      </c>
      <c r="G72" s="70">
        <f>'RESULTADO FINAL NO IBÉRICO 1'!G72+'RESULTADO FINAL IBERICO'!G31</f>
        <v>25070</v>
      </c>
      <c r="H72" s="107">
        <f>'RESULTADO FINAL NO IBÉRICO 1'!H72+'RESULTADO FINAL IBERICO'!H31</f>
        <v>19948</v>
      </c>
    </row>
    <row r="73" spans="1:8" ht="18">
      <c r="A73" s="190" t="s">
        <v>56</v>
      </c>
      <c r="B73" s="191">
        <f aca="true" t="shared" si="6" ref="B73:H73">SUM(B71:B72)</f>
        <v>1085237</v>
      </c>
      <c r="C73" s="191">
        <f t="shared" si="6"/>
        <v>280832</v>
      </c>
      <c r="D73" s="191">
        <f t="shared" si="6"/>
        <v>150084</v>
      </c>
      <c r="E73" s="191">
        <f t="shared" si="6"/>
        <v>484302</v>
      </c>
      <c r="F73" s="191">
        <f t="shared" si="6"/>
        <v>154443</v>
      </c>
      <c r="G73" s="191">
        <f t="shared" si="6"/>
        <v>178907</v>
      </c>
      <c r="H73" s="235">
        <f t="shared" si="6"/>
        <v>150952</v>
      </c>
    </row>
    <row r="74" spans="1:8" ht="18.75" thickBot="1">
      <c r="A74" s="281"/>
      <c r="B74" s="171"/>
      <c r="C74" s="171">
        <v>0</v>
      </c>
      <c r="D74" s="171">
        <v>0</v>
      </c>
      <c r="E74" s="171">
        <v>0</v>
      </c>
      <c r="F74" s="171">
        <v>0</v>
      </c>
      <c r="G74" s="171">
        <v>0</v>
      </c>
      <c r="H74" s="208">
        <v>0</v>
      </c>
    </row>
    <row r="75" spans="1:8" ht="18">
      <c r="A75" s="187" t="s">
        <v>57</v>
      </c>
      <c r="B75" s="70">
        <f>'RESULTADO FINAL NO IBÉRICO 1'!B75+'RESULTADO FINAL IBERICO'!B34</f>
        <v>425069</v>
      </c>
      <c r="C75" s="70">
        <f>'RESULTADO FINAL NO IBÉRICO 1'!C75+'RESULTADO FINAL IBERICO'!C34</f>
        <v>109112</v>
      </c>
      <c r="D75" s="70">
        <f>'RESULTADO FINAL NO IBÉRICO 1'!D75+'RESULTADO FINAL IBERICO'!D34</f>
        <v>139172</v>
      </c>
      <c r="E75" s="70">
        <f>'RESULTADO FINAL NO IBÉRICO 1'!E75+'RESULTADO FINAL IBERICO'!E34</f>
        <v>148857</v>
      </c>
      <c r="F75" s="70">
        <f>'RESULTADO FINAL NO IBÉRICO 1'!F75+'RESULTADO FINAL IBERICO'!F34</f>
        <v>63157</v>
      </c>
      <c r="G75" s="70">
        <f>'RESULTADO FINAL NO IBÉRICO 1'!G75+'RESULTADO FINAL IBERICO'!G34</f>
        <v>85399</v>
      </c>
      <c r="H75" s="107">
        <f>'RESULTADO FINAL NO IBÉRICO 1'!H75+'RESULTADO FINAL IBERICO'!H34</f>
        <v>301</v>
      </c>
    </row>
    <row r="76" spans="1:8" ht="18">
      <c r="A76" s="187" t="s">
        <v>58</v>
      </c>
      <c r="B76" s="70">
        <f>'RESULTADO FINAL NO IBÉRICO 1'!B76+'RESULTADO FINAL IBERICO'!B35</f>
        <v>62239</v>
      </c>
      <c r="C76" s="70">
        <f>'RESULTADO FINAL NO IBÉRICO 1'!C76+'RESULTADO FINAL IBERICO'!C35</f>
        <v>12176</v>
      </c>
      <c r="D76" s="70">
        <f>'RESULTADO FINAL NO IBÉRICO 1'!D76+'RESULTADO FINAL IBERICO'!D35</f>
        <v>19832</v>
      </c>
      <c r="E76" s="70">
        <f>'RESULTADO FINAL NO IBÉRICO 1'!E76+'RESULTADO FINAL IBERICO'!E35</f>
        <v>21258</v>
      </c>
      <c r="F76" s="70">
        <f>'RESULTADO FINAL NO IBÉRICO 1'!F76+'RESULTADO FINAL IBERICO'!F35</f>
        <v>7759</v>
      </c>
      <c r="G76" s="70">
        <f>'RESULTADO FINAL NO IBÉRICO 1'!G76+'RESULTADO FINAL IBERICO'!G35</f>
        <v>7667</v>
      </c>
      <c r="H76" s="107">
        <f>'RESULTADO FINAL NO IBÉRICO 1'!H76+'RESULTADO FINAL IBERICO'!H35</f>
        <v>5832</v>
      </c>
    </row>
    <row r="77" spans="1:8" ht="18">
      <c r="A77" s="288" t="s">
        <v>59</v>
      </c>
      <c r="B77" s="70">
        <f>'RESULTADO FINAL NO IBÉRICO 1'!B77+'RESULTADO FINAL IBERICO'!B36</f>
        <v>197417</v>
      </c>
      <c r="C77" s="70">
        <f>'RESULTADO FINAL NO IBÉRICO 1'!C77+'RESULTADO FINAL IBERICO'!C36</f>
        <v>34745</v>
      </c>
      <c r="D77" s="70">
        <f>'RESULTADO FINAL NO IBÉRICO 1'!D77+'RESULTADO FINAL IBERICO'!D36</f>
        <v>60573</v>
      </c>
      <c r="E77" s="70">
        <f>'RESULTADO FINAL NO IBÉRICO 1'!E77+'RESULTADO FINAL IBERICO'!E36</f>
        <v>74967</v>
      </c>
      <c r="F77" s="70">
        <f>'RESULTADO FINAL NO IBÉRICO 1'!F77+'RESULTADO FINAL IBERICO'!F36</f>
        <v>26250</v>
      </c>
      <c r="G77" s="70">
        <f>'RESULTADO FINAL NO IBÉRICO 1'!G77+'RESULTADO FINAL IBERICO'!G36</f>
        <v>18049</v>
      </c>
      <c r="H77" s="107">
        <f>'RESULTADO FINAL NO IBÉRICO 1'!H77+'RESULTADO FINAL IBERICO'!H36</f>
        <v>30668</v>
      </c>
    </row>
    <row r="78" spans="1:8" ht="18">
      <c r="A78" s="160" t="s">
        <v>60</v>
      </c>
      <c r="B78" s="70">
        <f>+C78+D78+E78+'RESULTADO FINAL PORCINO 2'!B78+'RESULTADO FINAL PORCINO 2'!C78</f>
        <v>169917</v>
      </c>
      <c r="C78" s="70">
        <f>'RESULTADO FINAL NO IBÉRICO 1'!C78+'RESULTADO FINAL IBERICO'!C37</f>
        <v>56653</v>
      </c>
      <c r="D78" s="70">
        <f>'RESULTADO FINAL NO IBÉRICO 1'!D78+'RESULTADO FINAL IBERICO'!D37</f>
        <v>49501</v>
      </c>
      <c r="E78" s="70">
        <f>'RESULTADO FINAL NO IBÉRICO 1'!E78+'RESULTADO FINAL IBERICO'!E37</f>
        <v>44154</v>
      </c>
      <c r="F78" s="70">
        <f>'RESULTADO FINAL NO IBÉRICO 1'!F78+'RESULTADO FINAL IBERICO'!F37</f>
        <v>22513</v>
      </c>
      <c r="G78" s="70">
        <f>'RESULTADO FINAL NO IBÉRICO 1'!G78+'RESULTADO FINAL IBERICO'!G37</f>
        <v>16769</v>
      </c>
      <c r="H78" s="107">
        <f>'RESULTADO FINAL NO IBÉRICO 1'!H78+'RESULTADO FINAL IBERICO'!H37</f>
        <v>4872</v>
      </c>
    </row>
    <row r="79" spans="1:8" ht="18">
      <c r="A79" s="160" t="s">
        <v>61</v>
      </c>
      <c r="B79" s="70">
        <f>'RESULTADO FINAL NO IBÉRICO 1'!B79+'RESULTADO FINAL IBERICO'!B38</f>
        <v>165544</v>
      </c>
      <c r="C79" s="70">
        <f>'RESULTADO FINAL NO IBÉRICO 1'!C79+'RESULTADO FINAL IBERICO'!C38</f>
        <v>20527</v>
      </c>
      <c r="D79" s="70">
        <f>'RESULTADO FINAL NO IBÉRICO 1'!D79+'RESULTADO FINAL IBERICO'!D38</f>
        <v>63528</v>
      </c>
      <c r="E79" s="70">
        <f>'RESULTADO FINAL NO IBÉRICO 1'!E79+'RESULTADO FINAL IBERICO'!E38</f>
        <v>57689</v>
      </c>
      <c r="F79" s="70">
        <f>'RESULTADO FINAL NO IBÉRICO 1'!F79+'RESULTADO FINAL IBERICO'!F38</f>
        <v>23687</v>
      </c>
      <c r="G79" s="70">
        <f>'RESULTADO FINAL NO IBÉRICO 1'!G79+'RESULTADO FINAL IBERICO'!G38</f>
        <v>12755</v>
      </c>
      <c r="H79" s="107">
        <f>'RESULTADO FINAL NO IBÉRICO 1'!H79+'RESULTADO FINAL IBERICO'!H38</f>
        <v>21247</v>
      </c>
    </row>
    <row r="80" spans="1:8" ht="18">
      <c r="A80" s="288" t="s">
        <v>62</v>
      </c>
      <c r="B80" s="70">
        <f>+C80+D80+E80+'RESULTADO FINAL PORCINO 2'!B80+'RESULTADO FINAL PORCINO 2'!C80</f>
        <v>151210</v>
      </c>
      <c r="C80" s="70">
        <f>'RESULTADO FINAL NO IBÉRICO 1'!C80+'RESULTADO FINAL IBERICO'!C39</f>
        <v>63539</v>
      </c>
      <c r="D80" s="70">
        <f>'RESULTADO FINAL NO IBÉRICO 1'!D80+'RESULTADO FINAL IBERICO'!D39</f>
        <v>26237</v>
      </c>
      <c r="E80" s="70">
        <f>'RESULTADO FINAL NO IBÉRICO 1'!E80+'RESULTADO FINAL IBERICO'!E39</f>
        <v>41733</v>
      </c>
      <c r="F80" s="70">
        <f>'RESULTADO FINAL NO IBÉRICO 1'!F80+'RESULTADO FINAL IBERICO'!F39</f>
        <v>18378</v>
      </c>
      <c r="G80" s="70">
        <f>'RESULTADO FINAL NO IBÉRICO 1'!G80+'RESULTADO FINAL IBERICO'!G39</f>
        <v>19235</v>
      </c>
      <c r="H80" s="107">
        <f>'RESULTADO FINAL NO IBÉRICO 1'!H80+'RESULTADO FINAL IBERICO'!H39</f>
        <v>4120</v>
      </c>
    </row>
    <row r="81" spans="1:8" ht="18">
      <c r="A81" s="187" t="s">
        <v>63</v>
      </c>
      <c r="B81" s="70">
        <f>+C81+D81+E81+'RESULTADO FINAL PORCINO 2'!B81+'RESULTADO FINAL PORCINO 2'!C81</f>
        <v>282237</v>
      </c>
      <c r="C81" s="70">
        <f>'RESULTADO FINAL NO IBÉRICO 1'!C81+'RESULTADO FINAL IBERICO'!C40</f>
        <v>101153</v>
      </c>
      <c r="D81" s="70">
        <f>'RESULTADO FINAL NO IBÉRICO 1'!D81+'RESULTADO FINAL IBERICO'!D40</f>
        <v>77337</v>
      </c>
      <c r="E81" s="70">
        <f>'RESULTADO FINAL NO IBÉRICO 1'!E81+'RESULTADO FINAL IBERICO'!E40</f>
        <v>74759</v>
      </c>
      <c r="F81" s="70">
        <f>'RESULTADO FINAL NO IBÉRICO 1'!F81+'RESULTADO FINAL IBERICO'!F40</f>
        <v>31700</v>
      </c>
      <c r="G81" s="70">
        <f>'RESULTADO FINAL NO IBÉRICO 1'!G81+'RESULTADO FINAL IBERICO'!G40</f>
        <v>37631</v>
      </c>
      <c r="H81" s="107">
        <f>'RESULTADO FINAL NO IBÉRICO 1'!H81+'RESULTADO FINAL IBERICO'!H40</f>
        <v>5428</v>
      </c>
    </row>
    <row r="82" spans="1:8" ht="18">
      <c r="A82" s="160" t="s">
        <v>64</v>
      </c>
      <c r="B82" s="70">
        <f>+C82+D82+E82+'RESULTADO FINAL PORCINO 2'!B82+'RESULTADO FINAL PORCINO 2'!C82</f>
        <v>470391</v>
      </c>
      <c r="C82" s="70">
        <f>'RESULTADO FINAL NO IBÉRICO 1'!C82+'RESULTADO FINAL IBERICO'!C41</f>
        <v>121888</v>
      </c>
      <c r="D82" s="70">
        <f>'RESULTADO FINAL NO IBÉRICO 1'!D82+'RESULTADO FINAL IBERICO'!D41</f>
        <v>130269</v>
      </c>
      <c r="E82" s="70">
        <f>'RESULTADO FINAL NO IBÉRICO 1'!E82+'RESULTADO FINAL IBERICO'!E41</f>
        <v>166959</v>
      </c>
      <c r="F82" s="70">
        <f>'RESULTADO FINAL NO IBÉRICO 1'!F82+'RESULTADO FINAL IBERICO'!F41</f>
        <v>65616</v>
      </c>
      <c r="G82" s="70">
        <f>'RESULTADO FINAL NO IBÉRICO 1'!G82+'RESULTADO FINAL IBERICO'!G41</f>
        <v>66527</v>
      </c>
      <c r="H82" s="107">
        <f>'RESULTADO FINAL NO IBÉRICO 1'!H82+'RESULTADO FINAL IBERICO'!H41</f>
        <v>34816</v>
      </c>
    </row>
    <row r="83" spans="1:8" ht="18">
      <c r="A83" s="280" t="s">
        <v>65</v>
      </c>
      <c r="B83" s="191">
        <f aca="true" t="shared" si="7" ref="B83:H83">SUM(B75:B82)</f>
        <v>1924024</v>
      </c>
      <c r="C83" s="191">
        <f t="shared" si="7"/>
        <v>519793</v>
      </c>
      <c r="D83" s="191">
        <f t="shared" si="7"/>
        <v>566449</v>
      </c>
      <c r="E83" s="191">
        <f t="shared" si="7"/>
        <v>630376</v>
      </c>
      <c r="F83" s="191">
        <f t="shared" si="7"/>
        <v>259060</v>
      </c>
      <c r="G83" s="191">
        <f t="shared" si="7"/>
        <v>264032</v>
      </c>
      <c r="H83" s="235">
        <f t="shared" si="7"/>
        <v>107284</v>
      </c>
    </row>
    <row r="84" spans="1:8" ht="18.75" thickBot="1">
      <c r="A84" s="170"/>
      <c r="B84" s="171"/>
      <c r="C84" s="171">
        <v>0</v>
      </c>
      <c r="D84" s="171">
        <v>0</v>
      </c>
      <c r="E84" s="171">
        <v>0</v>
      </c>
      <c r="F84" s="171">
        <v>0</v>
      </c>
      <c r="G84" s="171">
        <v>0</v>
      </c>
      <c r="H84" s="208">
        <v>0</v>
      </c>
    </row>
    <row r="85" spans="1:8" ht="18">
      <c r="A85" s="155" t="s">
        <v>66</v>
      </c>
      <c r="B85" s="183">
        <f>+C85+D85+E85+'RESULTADO FINAL PORCINO 2'!B85+'RESULTADO FINAL PORCINO 2'!C85</f>
        <v>33447</v>
      </c>
      <c r="C85" s="183">
        <f>'RESULTADO FINAL NO IBÉRICO 1'!C85</f>
        <v>12032</v>
      </c>
      <c r="D85" s="183">
        <f>'RESULTADO FINAL NO IBÉRICO 1'!D85</f>
        <v>5497</v>
      </c>
      <c r="E85" s="70">
        <f>'RESULTADO FINAL NO IBÉRICO 1'!E85</f>
        <v>10161</v>
      </c>
      <c r="F85" s="183">
        <f>'RESULTADO FINAL NO IBÉRICO 1'!F85</f>
        <v>7363</v>
      </c>
      <c r="G85" s="183">
        <f>'RESULTADO FINAL NO IBÉRICO 1'!G85</f>
        <v>2798</v>
      </c>
      <c r="H85" s="237">
        <f>'RESULTADO FINAL NO IBÉRICO 1'!H85</f>
        <v>0</v>
      </c>
    </row>
    <row r="86" spans="1:8" ht="18">
      <c r="A86" s="160" t="s">
        <v>67</v>
      </c>
      <c r="B86" s="70">
        <f>+C86+D86+E86+'RESULTADO FINAL PORCINO 2'!B86+'RESULTADO FINAL PORCINO 2'!C86</f>
        <v>34020</v>
      </c>
      <c r="C86" s="70">
        <f>'RESULTADO FINAL NO IBÉRICO 1'!C86</f>
        <v>11933</v>
      </c>
      <c r="D86" s="70">
        <f>'RESULTADO FINAL NO IBÉRICO 1'!D86</f>
        <v>7449</v>
      </c>
      <c r="E86" s="70">
        <f>'RESULTADO FINAL NO IBÉRICO 1'!E86</f>
        <v>9316</v>
      </c>
      <c r="F86" s="70">
        <f>'RESULTADO FINAL NO IBÉRICO 1'!F86</f>
        <v>6177</v>
      </c>
      <c r="G86" s="70">
        <f>'RESULTADO FINAL NO IBÉRICO 1'!G86</f>
        <v>2970</v>
      </c>
      <c r="H86" s="107">
        <f>'RESULTADO FINAL NO IBÉRICO 1'!H86</f>
        <v>169</v>
      </c>
    </row>
    <row r="87" spans="1:8" ht="18">
      <c r="A87" s="280" t="s">
        <v>68</v>
      </c>
      <c r="B87" s="191">
        <f aca="true" t="shared" si="8" ref="B87:H87">SUM(B85:B86)</f>
        <v>67467</v>
      </c>
      <c r="C87" s="191">
        <f t="shared" si="8"/>
        <v>23965</v>
      </c>
      <c r="D87" s="191">
        <f t="shared" si="8"/>
        <v>12946</v>
      </c>
      <c r="E87" s="191">
        <f t="shared" si="8"/>
        <v>19477</v>
      </c>
      <c r="F87" s="191">
        <f t="shared" si="8"/>
        <v>13540</v>
      </c>
      <c r="G87" s="191">
        <f t="shared" si="8"/>
        <v>5768</v>
      </c>
      <c r="H87" s="235">
        <f t="shared" si="8"/>
        <v>169</v>
      </c>
    </row>
    <row r="88" spans="1:8" ht="18.75" thickBot="1">
      <c r="A88" s="281"/>
      <c r="B88" s="171"/>
      <c r="C88" s="171"/>
      <c r="D88" s="171"/>
      <c r="E88" s="171"/>
      <c r="F88" s="171"/>
      <c r="G88" s="171"/>
      <c r="H88" s="208"/>
    </row>
    <row r="89" spans="1:8" ht="18.75" thickBot="1">
      <c r="A89" s="289" t="s">
        <v>69</v>
      </c>
      <c r="B89" s="244">
        <f>B87+B83+B73+B69+B67+B62+B55+B44+B42+B40+B34+B29+B27+B25+B20+B18+B16</f>
        <v>25161080.351549476</v>
      </c>
      <c r="C89" s="244">
        <f aca="true" t="shared" si="9" ref="C89:H89">C87+C83+C73+C69+C67+C62+C55+C44+C42+C40+C34+C29+C27+C25+C20+C18+C16</f>
        <v>7233721.158528836</v>
      </c>
      <c r="D89" s="244">
        <f t="shared" si="9"/>
        <v>6096186.918457519</v>
      </c>
      <c r="E89" s="244">
        <f t="shared" si="9"/>
        <v>9430990.100742605</v>
      </c>
      <c r="F89" s="244">
        <f t="shared" si="9"/>
        <v>4500774.1288068285</v>
      </c>
      <c r="G89" s="244">
        <f t="shared" si="9"/>
        <v>4110313.4770599124</v>
      </c>
      <c r="H89" s="245">
        <f t="shared" si="9"/>
        <v>819902.4948758637</v>
      </c>
    </row>
    <row r="90" spans="1:8" ht="18">
      <c r="A90" s="120"/>
      <c r="B90" s="120"/>
      <c r="C90" s="214"/>
      <c r="D90" s="214"/>
      <c r="E90" s="214"/>
      <c r="F90" s="214"/>
      <c r="G90" s="214"/>
      <c r="H90" s="214"/>
    </row>
    <row r="91" spans="1:8" ht="18">
      <c r="A91" s="120"/>
      <c r="B91" s="214"/>
      <c r="C91" s="214"/>
      <c r="D91" s="214"/>
      <c r="E91" s="214"/>
      <c r="F91" s="214"/>
      <c r="G91" s="214"/>
      <c r="H91" s="214"/>
    </row>
    <row r="92" spans="3:5" ht="12.75">
      <c r="C92" s="1"/>
      <c r="E92" s="1"/>
    </row>
    <row r="93" spans="2:8" ht="12.75">
      <c r="B93" s="5"/>
      <c r="C93" s="5"/>
      <c r="D93" s="5"/>
      <c r="E93" s="5"/>
      <c r="F93" s="5"/>
      <c r="G93" s="5"/>
      <c r="H93" s="5"/>
    </row>
    <row r="94" spans="2:8" ht="12.75">
      <c r="B94" s="5"/>
      <c r="C94" s="5"/>
      <c r="D94" s="5"/>
      <c r="E94" s="5"/>
      <c r="F94" s="5"/>
      <c r="G94" s="5"/>
      <c r="H94" s="5"/>
    </row>
    <row r="95" spans="2:8" ht="12.75">
      <c r="B95" s="5"/>
      <c r="C95" s="5"/>
      <c r="D95" s="5"/>
      <c r="E95" s="5"/>
      <c r="F95" s="5"/>
      <c r="G95" s="5"/>
      <c r="H95" s="5"/>
    </row>
    <row r="97" spans="2:8" ht="12.75">
      <c r="B97" s="5"/>
      <c r="C97" s="5"/>
      <c r="D97" s="5"/>
      <c r="E97" s="5"/>
      <c r="F97" s="5"/>
      <c r="G97" s="5"/>
      <c r="H97" s="5"/>
    </row>
    <row r="103" spans="2:8" ht="12.75">
      <c r="B103" s="5"/>
      <c r="C103" s="5"/>
      <c r="D103" s="5"/>
      <c r="E103" s="5"/>
      <c r="F103" s="5"/>
      <c r="G103" s="5"/>
      <c r="H103" s="5"/>
    </row>
  </sheetData>
  <mergeCells count="12">
    <mergeCell ref="E8:E11"/>
    <mergeCell ref="H8:H11"/>
    <mergeCell ref="A4:H4"/>
    <mergeCell ref="A5:H5"/>
    <mergeCell ref="A6:H6"/>
    <mergeCell ref="E7:H7"/>
    <mergeCell ref="C7:C11"/>
    <mergeCell ref="D7:D11"/>
    <mergeCell ref="A7:A11"/>
    <mergeCell ref="B7:B11"/>
    <mergeCell ref="F8:F11"/>
    <mergeCell ref="G8:G11"/>
  </mergeCells>
  <printOptions horizontalCentered="1" verticalCentered="1"/>
  <pageMargins left="0.7874015748031497" right="0.79" top="0.3937007874015748" bottom="0.3937007874015748" header="0" footer="0"/>
  <pageSetup fitToHeight="1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Zeros="0" view="pageBreakPreview" zoomScale="60" workbookViewId="0" topLeftCell="A1">
      <selection activeCell="C1" sqref="A1:G94"/>
    </sheetView>
  </sheetViews>
  <sheetFormatPr defaultColWidth="11.421875" defaultRowHeight="12.75"/>
  <cols>
    <col min="1" max="1" width="20.57421875" style="0" customWidth="1"/>
    <col min="3" max="3" width="22.421875" style="0" customWidth="1"/>
    <col min="4" max="4" width="15.57421875" style="0" customWidth="1"/>
    <col min="5" max="5" width="22.421875" style="0" customWidth="1"/>
    <col min="6" max="6" width="22.8515625" style="0" customWidth="1"/>
    <col min="7" max="7" width="37.8515625" style="0" customWidth="1"/>
  </cols>
  <sheetData>
    <row r="1" spans="1:7" ht="18.75">
      <c r="A1" s="120"/>
      <c r="B1" s="120"/>
      <c r="C1" s="120"/>
      <c r="D1" s="121" t="s">
        <v>118</v>
      </c>
      <c r="E1" s="120"/>
      <c r="F1" s="120"/>
      <c r="G1" s="120"/>
    </row>
    <row r="2" spans="1:7" ht="18.75">
      <c r="A2" s="120"/>
      <c r="B2" s="120"/>
      <c r="C2" s="120"/>
      <c r="D2" s="8" t="s">
        <v>117</v>
      </c>
      <c r="E2" s="120"/>
      <c r="F2" s="120"/>
      <c r="G2" s="120"/>
    </row>
    <row r="3" spans="1:7" ht="24.75" customHeight="1" thickBot="1">
      <c r="A3" s="120"/>
      <c r="B3" s="120"/>
      <c r="C3" s="120"/>
      <c r="D3" s="120"/>
      <c r="E3" s="120"/>
      <c r="F3" s="120"/>
      <c r="G3" s="120"/>
    </row>
    <row r="4" spans="1:7" ht="18">
      <c r="A4" s="122" t="s">
        <v>135</v>
      </c>
      <c r="B4" s="123"/>
      <c r="C4" s="123"/>
      <c r="D4" s="123"/>
      <c r="E4" s="123"/>
      <c r="F4" s="123"/>
      <c r="G4" s="124"/>
    </row>
    <row r="5" spans="1:7" ht="18">
      <c r="A5" s="125" t="s">
        <v>0</v>
      </c>
      <c r="B5" s="126"/>
      <c r="C5" s="126"/>
      <c r="D5" s="126"/>
      <c r="E5" s="126"/>
      <c r="F5" s="126"/>
      <c r="G5" s="127"/>
    </row>
    <row r="6" spans="1:7" ht="18.75" thickBot="1">
      <c r="A6" s="128" t="s">
        <v>134</v>
      </c>
      <c r="B6" s="129"/>
      <c r="C6" s="129"/>
      <c r="D6" s="129"/>
      <c r="E6" s="129"/>
      <c r="F6" s="129"/>
      <c r="G6" s="130"/>
    </row>
    <row r="7" spans="1:7" ht="30" customHeight="1">
      <c r="A7" s="246" t="s">
        <v>1</v>
      </c>
      <c r="B7" s="247" t="s">
        <v>70</v>
      </c>
      <c r="C7" s="133" t="s">
        <v>71</v>
      </c>
      <c r="D7" s="248"/>
      <c r="E7" s="248"/>
      <c r="F7" s="248"/>
      <c r="G7" s="249"/>
    </row>
    <row r="8" spans="1:7" ht="54" customHeight="1">
      <c r="A8" s="250"/>
      <c r="B8" s="251"/>
      <c r="C8" s="138" t="s">
        <v>72</v>
      </c>
      <c r="D8" s="252" t="s">
        <v>73</v>
      </c>
      <c r="E8" s="251"/>
      <c r="F8" s="253" t="s">
        <v>74</v>
      </c>
      <c r="G8" s="254"/>
    </row>
    <row r="9" spans="1:7" ht="12.75" customHeight="1">
      <c r="A9" s="250"/>
      <c r="B9" s="255"/>
      <c r="C9" s="256"/>
      <c r="D9" s="138" t="s">
        <v>75</v>
      </c>
      <c r="E9" s="138" t="s">
        <v>76</v>
      </c>
      <c r="F9" s="138" t="s">
        <v>77</v>
      </c>
      <c r="G9" s="257" t="s">
        <v>78</v>
      </c>
    </row>
    <row r="10" spans="1:7" ht="26.25" customHeight="1">
      <c r="A10" s="258"/>
      <c r="B10" s="259"/>
      <c r="C10" s="256"/>
      <c r="D10" s="260"/>
      <c r="E10" s="261"/>
      <c r="F10" s="262"/>
      <c r="G10" s="263"/>
    </row>
    <row r="11" spans="1:7" ht="13.5" thickBot="1">
      <c r="A11" s="264"/>
      <c r="B11" s="265"/>
      <c r="C11" s="256"/>
      <c r="D11" s="266"/>
      <c r="E11" s="267"/>
      <c r="F11" s="266"/>
      <c r="G11" s="268"/>
    </row>
    <row r="12" spans="1:7" ht="18">
      <c r="A12" s="155" t="s">
        <v>10</v>
      </c>
      <c r="B12" s="183">
        <f>'RESULTADO FINAL NO IBÉRICO 2'!B12</f>
        <v>214</v>
      </c>
      <c r="C12" s="183">
        <f>D12+E12+F12+G12</f>
        <v>28249</v>
      </c>
      <c r="D12" s="183">
        <f>'RESULTADO FINAL NO IBÉRICO 2'!D12</f>
        <v>1412</v>
      </c>
      <c r="E12" s="183">
        <f>'RESULTADO FINAL NO IBÉRICO 2'!E12</f>
        <v>1355</v>
      </c>
      <c r="F12" s="183">
        <f>'RESULTADO FINAL NO IBÉRICO 2'!F12</f>
        <v>12994</v>
      </c>
      <c r="G12" s="237">
        <f>'RESULTADO FINAL NO IBÉRICO 2'!G12</f>
        <v>12488</v>
      </c>
    </row>
    <row r="13" spans="1:7" ht="18">
      <c r="A13" s="160" t="s">
        <v>11</v>
      </c>
      <c r="B13" s="70">
        <f>'RESULTADO FINAL NO IBÉRICO 2'!B13</f>
        <v>184</v>
      </c>
      <c r="C13" s="70">
        <f aca="true" t="shared" si="0" ref="C13:C76">D13+E13+F13+G13</f>
        <v>18239</v>
      </c>
      <c r="D13" s="70">
        <f>'RESULTADO FINAL NO IBÉRICO 2'!D13</f>
        <v>547</v>
      </c>
      <c r="E13" s="70">
        <f>'RESULTADO FINAL NO IBÉRICO 2'!E13</f>
        <v>1276</v>
      </c>
      <c r="F13" s="70">
        <f>'RESULTADO FINAL NO IBÉRICO 2'!F13</f>
        <v>8572</v>
      </c>
      <c r="G13" s="107">
        <f>'RESULTADO FINAL NO IBÉRICO 2'!G13</f>
        <v>7844</v>
      </c>
    </row>
    <row r="14" spans="1:7" ht="18">
      <c r="A14" s="160" t="s">
        <v>12</v>
      </c>
      <c r="B14" s="70">
        <f>'RESULTADO FINAL NO IBÉRICO 2'!B14</f>
        <v>186</v>
      </c>
      <c r="C14" s="70">
        <f t="shared" si="0"/>
        <v>37037</v>
      </c>
      <c r="D14" s="70">
        <f>'RESULTADO FINAL NO IBÉRICO 2'!D14</f>
        <v>3334</v>
      </c>
      <c r="E14" s="70">
        <f>'RESULTADO FINAL NO IBÉRICO 2'!E14</f>
        <v>375</v>
      </c>
      <c r="F14" s="70">
        <f>'RESULTADO FINAL NO IBÉRICO 2'!F14</f>
        <v>24443</v>
      </c>
      <c r="G14" s="107">
        <f>'RESULTADO FINAL NO IBÉRICO 2'!G14</f>
        <v>8885</v>
      </c>
    </row>
    <row r="15" spans="1:7" ht="18">
      <c r="A15" s="160" t="s">
        <v>13</v>
      </c>
      <c r="B15" s="70">
        <f>'RESULTADO FINAL NO IBÉRICO 2'!B15</f>
        <v>147</v>
      </c>
      <c r="C15" s="70">
        <f t="shared" si="0"/>
        <v>26320</v>
      </c>
      <c r="D15" s="70">
        <f>'RESULTADO FINAL NO IBÉRICO 2'!D15</f>
        <v>2105</v>
      </c>
      <c r="E15" s="70">
        <f>'RESULTADO FINAL NO IBÉRICO 2'!E15</f>
        <v>1842</v>
      </c>
      <c r="F15" s="70">
        <f>'RESULTADO FINAL NO IBÉRICO 2'!F15</f>
        <v>11317</v>
      </c>
      <c r="G15" s="107">
        <f>'RESULTADO FINAL NO IBÉRICO 2'!G15</f>
        <v>11056</v>
      </c>
    </row>
    <row r="16" spans="1:7" ht="18">
      <c r="A16" s="190" t="s">
        <v>14</v>
      </c>
      <c r="B16" s="191">
        <f aca="true" t="shared" si="1" ref="B16:G16">SUM(B12:B15)</f>
        <v>731</v>
      </c>
      <c r="C16" s="70">
        <f t="shared" si="0"/>
        <v>109845</v>
      </c>
      <c r="D16" s="191">
        <f t="shared" si="1"/>
        <v>7398</v>
      </c>
      <c r="E16" s="191">
        <f t="shared" si="1"/>
        <v>4848</v>
      </c>
      <c r="F16" s="191">
        <f t="shared" si="1"/>
        <v>57326</v>
      </c>
      <c r="G16" s="235">
        <f t="shared" si="1"/>
        <v>40273</v>
      </c>
    </row>
    <row r="17" spans="1:7" ht="18.75" thickBot="1">
      <c r="A17" s="170"/>
      <c r="B17" s="171"/>
      <c r="C17" s="70">
        <f t="shared" si="0"/>
        <v>0</v>
      </c>
      <c r="D17" s="171"/>
      <c r="E17" s="171"/>
      <c r="F17" s="171"/>
      <c r="G17" s="208"/>
    </row>
    <row r="18" spans="1:7" ht="18">
      <c r="A18" s="176" t="s">
        <v>15</v>
      </c>
      <c r="B18" s="177">
        <f>'RESULTADO FINAL NO IBÉRICO 2'!B18</f>
        <v>156</v>
      </c>
      <c r="C18" s="177">
        <f t="shared" si="0"/>
        <v>2112</v>
      </c>
      <c r="D18" s="177">
        <f>'RESULTADO FINAL NO IBÉRICO 2'!D18</f>
        <v>713</v>
      </c>
      <c r="E18" s="177">
        <f>'RESULTADO FINAL NO IBÉRICO 2'!E18</f>
        <v>222</v>
      </c>
      <c r="F18" s="177">
        <f>'RESULTADO FINAL NO IBÉRICO 2'!F18</f>
        <v>785</v>
      </c>
      <c r="G18" s="236">
        <f>'RESULTADO FINAL NO IBÉRICO 2'!G18</f>
        <v>392</v>
      </c>
    </row>
    <row r="19" spans="1:7" ht="18.75" thickBot="1">
      <c r="A19" s="170"/>
      <c r="B19" s="171"/>
      <c r="C19" s="269">
        <f t="shared" si="0"/>
        <v>0</v>
      </c>
      <c r="D19" s="171"/>
      <c r="E19" s="171"/>
      <c r="F19" s="171"/>
      <c r="G19" s="208"/>
    </row>
    <row r="20" spans="1:7" ht="18">
      <c r="A20" s="176" t="s">
        <v>16</v>
      </c>
      <c r="B20" s="177">
        <f>'RESULTADO FINAL NO IBÉRICO 2'!B20</f>
        <v>42</v>
      </c>
      <c r="C20" s="177">
        <f t="shared" si="0"/>
        <v>428</v>
      </c>
      <c r="D20" s="177">
        <f>'RESULTADO FINAL NO IBÉRICO 2'!D20</f>
        <v>39</v>
      </c>
      <c r="E20" s="177">
        <f>'RESULTADO FINAL NO IBÉRICO 2'!E20</f>
        <v>41</v>
      </c>
      <c r="F20" s="177">
        <f>'RESULTADO FINAL NO IBÉRICO 2'!F20</f>
        <v>192</v>
      </c>
      <c r="G20" s="236">
        <f>'RESULTADO FINAL NO IBÉRICO 2'!G20</f>
        <v>156</v>
      </c>
    </row>
    <row r="21" spans="1:7" ht="18.75" thickBot="1">
      <c r="A21" s="170"/>
      <c r="B21" s="171">
        <v>0</v>
      </c>
      <c r="C21" s="269">
        <f t="shared" si="0"/>
        <v>0</v>
      </c>
      <c r="D21" s="171">
        <v>0</v>
      </c>
      <c r="E21" s="171">
        <v>0</v>
      </c>
      <c r="F21" s="171">
        <v>0</v>
      </c>
      <c r="G21" s="208">
        <v>0</v>
      </c>
    </row>
    <row r="22" spans="1:7" ht="18">
      <c r="A22" s="182" t="s">
        <v>17</v>
      </c>
      <c r="B22" s="183">
        <f>'RESULTADO FINAL NO IBÉRICO 2'!B22</f>
        <v>47</v>
      </c>
      <c r="C22" s="183">
        <f t="shared" si="0"/>
        <v>1730</v>
      </c>
      <c r="D22" s="183">
        <f>'RESULTADO FINAL NO IBÉRICO 2'!D22</f>
        <v>0</v>
      </c>
      <c r="E22" s="183">
        <f>'RESULTADO FINAL NO IBÉRICO 2'!E22</f>
        <v>156</v>
      </c>
      <c r="F22" s="183">
        <f>'RESULTADO FINAL NO IBÉRICO 2'!F22</f>
        <v>0</v>
      </c>
      <c r="G22" s="237">
        <f>'RESULTADO FINAL NO IBÉRICO 2'!G22</f>
        <v>1574</v>
      </c>
    </row>
    <row r="23" spans="1:7" ht="18">
      <c r="A23" s="187" t="s">
        <v>18</v>
      </c>
      <c r="B23" s="70">
        <f>'RESULTADO FINAL NO IBÉRICO 2'!B23</f>
        <v>16</v>
      </c>
      <c r="C23" s="70">
        <f t="shared" si="0"/>
        <v>1076</v>
      </c>
      <c r="D23" s="70">
        <v>0</v>
      </c>
      <c r="E23" s="70">
        <f>'RESULTADO FINAL NO IBÉRICO 2'!E23</f>
        <v>111</v>
      </c>
      <c r="F23" s="70">
        <v>0</v>
      </c>
      <c r="G23" s="107">
        <f>'RESULTADO FINAL NO IBÉRICO 2'!G23</f>
        <v>965</v>
      </c>
    </row>
    <row r="24" spans="1:7" ht="18">
      <c r="A24" s="160" t="s">
        <v>19</v>
      </c>
      <c r="B24" s="70">
        <f>'RESULTADO FINAL NO IBÉRICO 2'!B24</f>
        <v>22</v>
      </c>
      <c r="C24" s="70">
        <f t="shared" si="0"/>
        <v>546</v>
      </c>
      <c r="D24" s="70">
        <v>0</v>
      </c>
      <c r="E24" s="70">
        <f>'RESULTADO FINAL NO IBÉRICO 2'!E24</f>
        <v>72</v>
      </c>
      <c r="F24" s="70">
        <v>0</v>
      </c>
      <c r="G24" s="107">
        <f>'RESULTADO FINAL NO IBÉRICO 2'!G24</f>
        <v>474</v>
      </c>
    </row>
    <row r="25" spans="1:7" ht="18">
      <c r="A25" s="190" t="s">
        <v>20</v>
      </c>
      <c r="B25" s="191">
        <f aca="true" t="shared" si="2" ref="B25:G25">SUM(B22:B24)</f>
        <v>85</v>
      </c>
      <c r="C25" s="191">
        <f t="shared" si="0"/>
        <v>3352</v>
      </c>
      <c r="D25" s="191">
        <f t="shared" si="2"/>
        <v>0</v>
      </c>
      <c r="E25" s="191">
        <f t="shared" si="2"/>
        <v>339</v>
      </c>
      <c r="F25" s="191">
        <f t="shared" si="2"/>
        <v>0</v>
      </c>
      <c r="G25" s="235">
        <f t="shared" si="2"/>
        <v>3013</v>
      </c>
    </row>
    <row r="26" spans="1:7" ht="18.75" thickBot="1">
      <c r="A26" s="170"/>
      <c r="B26" s="171">
        <v>0</v>
      </c>
      <c r="C26" s="269">
        <f t="shared" si="0"/>
        <v>0</v>
      </c>
      <c r="D26" s="171">
        <v>0</v>
      </c>
      <c r="E26" s="171">
        <v>0</v>
      </c>
      <c r="F26" s="171">
        <v>0</v>
      </c>
      <c r="G26" s="208">
        <v>0</v>
      </c>
    </row>
    <row r="27" spans="1:7" ht="18">
      <c r="A27" s="176" t="s">
        <v>21</v>
      </c>
      <c r="B27" s="177">
        <f>'RESULTADO FINAL NO IBÉRICO 2'!B27</f>
        <v>378</v>
      </c>
      <c r="C27" s="191">
        <f t="shared" si="0"/>
        <v>68938</v>
      </c>
      <c r="D27" s="177">
        <f>'RESULTADO FINAL NO IBÉRICO 2'!D27</f>
        <v>12004</v>
      </c>
      <c r="E27" s="177">
        <f>'RESULTADO FINAL NO IBÉRICO 2'!E27</f>
        <v>4712</v>
      </c>
      <c r="F27" s="177">
        <f>'RESULTADO FINAL NO IBÉRICO 2'!F27</f>
        <v>43513</v>
      </c>
      <c r="G27" s="236">
        <f>'RESULTADO FINAL NO IBÉRICO 2'!G27</f>
        <v>8709</v>
      </c>
    </row>
    <row r="28" spans="1:7" ht="18.75" thickBot="1">
      <c r="A28" s="170"/>
      <c r="B28" s="171"/>
      <c r="C28" s="269">
        <f t="shared" si="0"/>
        <v>0</v>
      </c>
      <c r="D28" s="171"/>
      <c r="E28" s="171"/>
      <c r="F28" s="171"/>
      <c r="G28" s="208"/>
    </row>
    <row r="29" spans="1:7" ht="18">
      <c r="A29" s="176" t="s">
        <v>22</v>
      </c>
      <c r="B29" s="177">
        <f>'RESULTADO FINAL NO IBÉRICO 2'!B29</f>
        <v>82</v>
      </c>
      <c r="C29" s="191">
        <f t="shared" si="0"/>
        <v>5610</v>
      </c>
      <c r="D29" s="177">
        <f>'RESULTADO FINAL NO IBÉRICO 2'!D29</f>
        <v>389</v>
      </c>
      <c r="E29" s="177">
        <f>'RESULTADO FINAL NO IBÉRICO 2'!E29</f>
        <v>594</v>
      </c>
      <c r="F29" s="177">
        <f>'RESULTADO FINAL NO IBÉRICO 2'!F29</f>
        <v>1810</v>
      </c>
      <c r="G29" s="236">
        <f>'RESULTADO FINAL NO IBÉRICO 2'!G29</f>
        <v>2817</v>
      </c>
    </row>
    <row r="30" spans="1:7" ht="18.75" thickBot="1">
      <c r="A30" s="170"/>
      <c r="B30" s="191">
        <v>0</v>
      </c>
      <c r="C30" s="269">
        <f t="shared" si="0"/>
        <v>0</v>
      </c>
      <c r="D30" s="191">
        <v>0</v>
      </c>
      <c r="E30" s="191">
        <v>0</v>
      </c>
      <c r="F30" s="191">
        <v>0</v>
      </c>
      <c r="G30" s="235">
        <v>0</v>
      </c>
    </row>
    <row r="31" spans="1:7" ht="18">
      <c r="A31" s="155" t="s">
        <v>23</v>
      </c>
      <c r="B31" s="183">
        <f>'RESULTADO FINAL NO IBÉRICO 2'!B31</f>
        <v>906</v>
      </c>
      <c r="C31" s="70">
        <f t="shared" si="0"/>
        <v>155152</v>
      </c>
      <c r="D31" s="183">
        <f>'RESULTADO FINAL NO IBÉRICO 2'!D31</f>
        <v>12913</v>
      </c>
      <c r="E31" s="183">
        <f>'RESULTADO FINAL NO IBÉRICO 2'!E31</f>
        <v>20016</v>
      </c>
      <c r="F31" s="183">
        <f>'RESULTADO FINAL NO IBÉRICO 2'!F31</f>
        <v>92403</v>
      </c>
      <c r="G31" s="237">
        <f>'RESULTADO FINAL NO IBÉRICO 2'!G31</f>
        <v>29820</v>
      </c>
    </row>
    <row r="32" spans="1:7" ht="18">
      <c r="A32" s="160" t="s">
        <v>24</v>
      </c>
      <c r="B32" s="70">
        <f>'RESULTADO FINAL NO IBÉRICO 2'!B32</f>
        <v>586</v>
      </c>
      <c r="C32" s="70">
        <f t="shared" si="0"/>
        <v>65910</v>
      </c>
      <c r="D32" s="70">
        <f>'RESULTADO FINAL NO IBÉRICO 2'!D32</f>
        <v>3760</v>
      </c>
      <c r="E32" s="70">
        <f>'RESULTADO FINAL NO IBÉRICO 2'!E32</f>
        <v>6501</v>
      </c>
      <c r="F32" s="70">
        <f>'RESULTADO FINAL NO IBÉRICO 2'!F32</f>
        <v>42029</v>
      </c>
      <c r="G32" s="107">
        <f>'RESULTADO FINAL NO IBÉRICO 2'!G32</f>
        <v>13620</v>
      </c>
    </row>
    <row r="33" spans="1:7" ht="18">
      <c r="A33" s="160" t="s">
        <v>25</v>
      </c>
      <c r="B33" s="70">
        <f>'RESULTADO FINAL NO IBÉRICO 2'!B33</f>
        <v>1031</v>
      </c>
      <c r="C33" s="70">
        <f t="shared" si="0"/>
        <v>208056</v>
      </c>
      <c r="D33" s="70">
        <f>'RESULTADO FINAL NO IBÉRICO 2'!D33</f>
        <v>14406</v>
      </c>
      <c r="E33" s="70">
        <f>'RESULTADO FINAL NO IBÉRICO 2'!E33</f>
        <v>21328</v>
      </c>
      <c r="F33" s="70">
        <f>'RESULTADO FINAL NO IBÉRICO 2'!F33</f>
        <v>134129</v>
      </c>
      <c r="G33" s="107">
        <f>'RESULTADO FINAL NO IBÉRICO 2'!G33</f>
        <v>38193</v>
      </c>
    </row>
    <row r="34" spans="1:7" ht="18">
      <c r="A34" s="190" t="s">
        <v>26</v>
      </c>
      <c r="B34" s="191">
        <f aca="true" t="shared" si="3" ref="B34:G34">SUM(B31:B33)</f>
        <v>2523</v>
      </c>
      <c r="C34" s="191">
        <f t="shared" si="0"/>
        <v>429118</v>
      </c>
      <c r="D34" s="191">
        <f t="shared" si="3"/>
        <v>31079</v>
      </c>
      <c r="E34" s="191">
        <f t="shared" si="3"/>
        <v>47845</v>
      </c>
      <c r="F34" s="191">
        <f t="shared" si="3"/>
        <v>268561</v>
      </c>
      <c r="G34" s="235">
        <f t="shared" si="3"/>
        <v>81633</v>
      </c>
    </row>
    <row r="35" spans="1:7" ht="18.75" thickBot="1">
      <c r="A35" s="170"/>
      <c r="B35" s="171">
        <v>0</v>
      </c>
      <c r="C35" s="269">
        <f t="shared" si="0"/>
        <v>0</v>
      </c>
      <c r="D35" s="171">
        <v>0</v>
      </c>
      <c r="E35" s="171">
        <v>0</v>
      </c>
      <c r="F35" s="171">
        <v>0</v>
      </c>
      <c r="G35" s="208">
        <v>0</v>
      </c>
    </row>
    <row r="36" spans="1:7" ht="18">
      <c r="A36" s="155" t="s">
        <v>27</v>
      </c>
      <c r="B36" s="70">
        <f>'RESULTADO FINAL NO IBÉRICO 2'!B36</f>
        <v>1235</v>
      </c>
      <c r="C36" s="70">
        <f t="shared" si="0"/>
        <v>191284</v>
      </c>
      <c r="D36" s="70">
        <f>'RESULTADO FINAL NO IBÉRICO 2'!D36</f>
        <v>17859</v>
      </c>
      <c r="E36" s="70">
        <f>'RESULTADO FINAL NO IBÉRICO 2'!E36</f>
        <v>15717</v>
      </c>
      <c r="F36" s="70">
        <f>'RESULTADO FINAL NO IBÉRICO 2'!F36</f>
        <v>121499</v>
      </c>
      <c r="G36" s="107">
        <f>'RESULTADO FINAL NO IBÉRICO 2'!G36</f>
        <v>36209</v>
      </c>
    </row>
    <row r="37" spans="1:7" ht="18">
      <c r="A37" s="160" t="s">
        <v>28</v>
      </c>
      <c r="B37" s="70">
        <f>'RESULTADO FINAL NO IBÉRICO 2'!B37</f>
        <v>1197</v>
      </c>
      <c r="C37" s="70">
        <f t="shared" si="0"/>
        <v>43510</v>
      </c>
      <c r="D37" s="70">
        <f>'RESULTADO FINAL NO IBÉRICO 2'!D37</f>
        <v>6687</v>
      </c>
      <c r="E37" s="70">
        <f>'RESULTADO FINAL NO IBÉRICO 2'!E37</f>
        <v>5924</v>
      </c>
      <c r="F37" s="70">
        <f>'RESULTADO FINAL NO IBÉRICO 2'!F37</f>
        <v>23257</v>
      </c>
      <c r="G37" s="107">
        <f>'RESULTADO FINAL NO IBÉRICO 2'!G37</f>
        <v>7642</v>
      </c>
    </row>
    <row r="38" spans="1:7" ht="18">
      <c r="A38" s="160" t="s">
        <v>29</v>
      </c>
      <c r="B38" s="70">
        <f>'RESULTADO FINAL NO IBÉRICO 2'!B38</f>
        <v>1410</v>
      </c>
      <c r="C38" s="70">
        <f t="shared" si="0"/>
        <v>282553</v>
      </c>
      <c r="D38" s="70">
        <f>'RESULTADO FINAL NO IBÉRICO 2'!D38</f>
        <v>27740</v>
      </c>
      <c r="E38" s="70">
        <f>'RESULTADO FINAL NO IBÉRICO 2'!E38</f>
        <v>31751</v>
      </c>
      <c r="F38" s="70">
        <f>'RESULTADO FINAL NO IBÉRICO 2'!F38</f>
        <v>168661</v>
      </c>
      <c r="G38" s="107">
        <f>'RESULTADO FINAL NO IBÉRICO 2'!G38</f>
        <v>54401</v>
      </c>
    </row>
    <row r="39" spans="1:7" ht="18">
      <c r="A39" s="160" t="s">
        <v>30</v>
      </c>
      <c r="B39" s="70">
        <f>'RESULTADO FINAL NO IBÉRICO 2'!B39</f>
        <v>270</v>
      </c>
      <c r="C39" s="70">
        <f t="shared" si="0"/>
        <v>43371</v>
      </c>
      <c r="D39" s="70">
        <f>'RESULTADO FINAL NO IBÉRICO 2'!D39</f>
        <v>5651</v>
      </c>
      <c r="E39" s="70">
        <f>'RESULTADO FINAL NO IBÉRICO 2'!E39</f>
        <v>3975</v>
      </c>
      <c r="F39" s="70">
        <f>'RESULTADO FINAL NO IBÉRICO 2'!F39</f>
        <v>25704</v>
      </c>
      <c r="G39" s="107">
        <f>'RESULTADO FINAL NO IBÉRICO 2'!G39</f>
        <v>8041</v>
      </c>
    </row>
    <row r="40" spans="1:7" ht="18">
      <c r="A40" s="190" t="s">
        <v>31</v>
      </c>
      <c r="B40" s="191">
        <f aca="true" t="shared" si="4" ref="B40:G40">SUM(B36:B39)</f>
        <v>4112</v>
      </c>
      <c r="C40" s="191">
        <f t="shared" si="0"/>
        <v>560718</v>
      </c>
      <c r="D40" s="191">
        <f t="shared" si="4"/>
        <v>57937</v>
      </c>
      <c r="E40" s="191">
        <f t="shared" si="4"/>
        <v>57367</v>
      </c>
      <c r="F40" s="191">
        <f t="shared" si="4"/>
        <v>339121</v>
      </c>
      <c r="G40" s="235">
        <f t="shared" si="4"/>
        <v>106293</v>
      </c>
    </row>
    <row r="41" spans="1:7" ht="18.75" thickBot="1">
      <c r="A41" s="170"/>
      <c r="B41" s="171">
        <v>0</v>
      </c>
      <c r="C41" s="269">
        <f t="shared" si="0"/>
        <v>0</v>
      </c>
      <c r="D41" s="171">
        <v>0</v>
      </c>
      <c r="E41" s="171">
        <v>0</v>
      </c>
      <c r="F41" s="171">
        <v>0</v>
      </c>
      <c r="G41" s="208">
        <v>0</v>
      </c>
    </row>
    <row r="42" spans="1:7" ht="18">
      <c r="A42" s="176" t="s">
        <v>32</v>
      </c>
      <c r="B42" s="177">
        <f>'RESULTADO FINAL NO IBÉRICO 2'!B42</f>
        <v>1291</v>
      </c>
      <c r="C42" s="177">
        <f t="shared" si="0"/>
        <v>14709</v>
      </c>
      <c r="D42" s="177">
        <f>'RESULTADO FINAL NO IBÉRICO 2'!D42</f>
        <v>1919</v>
      </c>
      <c r="E42" s="177">
        <f>'RESULTADO FINAL NO IBÉRICO 2'!E42</f>
        <v>1068</v>
      </c>
      <c r="F42" s="177">
        <f>'RESULTADO FINAL NO IBÉRICO 2'!F42</f>
        <v>8283</v>
      </c>
      <c r="G42" s="236">
        <f>'RESULTADO FINAL NO IBÉRICO 2'!G42</f>
        <v>3439</v>
      </c>
    </row>
    <row r="43" spans="1:7" ht="18.75" thickBot="1">
      <c r="A43" s="170"/>
      <c r="B43" s="171"/>
      <c r="C43" s="269">
        <f t="shared" si="0"/>
        <v>0</v>
      </c>
      <c r="D43" s="171"/>
      <c r="E43" s="171"/>
      <c r="F43" s="171"/>
      <c r="G43" s="208"/>
    </row>
    <row r="44" spans="1:7" ht="18">
      <c r="A44" s="182" t="s">
        <v>33</v>
      </c>
      <c r="B44" s="183">
        <f>'RESULTADO FINAL NO IBÉRICO 2'!B44+'RESULTADO FINAL IBERICO'!B55</f>
        <v>237</v>
      </c>
      <c r="C44" s="183">
        <f t="shared" si="0"/>
        <v>16441</v>
      </c>
      <c r="D44" s="183">
        <f>'RESULTADO FINAL NO IBÉRICO 2'!D44+'RESULTADO FINAL IBERICO'!D55</f>
        <v>1671</v>
      </c>
      <c r="E44" s="183">
        <f>'RESULTADO FINAL NO IBÉRICO 2'!E44+'RESULTADO FINAL IBERICO'!E55</f>
        <v>1504</v>
      </c>
      <c r="F44" s="183">
        <f>'RESULTADO FINAL NO IBÉRICO 2'!F44+'RESULTADO FINAL IBERICO'!F55</f>
        <v>9865</v>
      </c>
      <c r="G44" s="237">
        <f>'RESULTADO FINAL NO IBÉRICO 2'!G44+'RESULTADO FINAL IBERICO'!G55</f>
        <v>3401</v>
      </c>
    </row>
    <row r="45" spans="1:7" ht="18">
      <c r="A45" s="187" t="s">
        <v>34</v>
      </c>
      <c r="B45" s="70">
        <f>'RESULTADO FINAL NO IBÉRICO 2'!B45+'RESULTADO FINAL IBERICO'!B56</f>
        <v>243</v>
      </c>
      <c r="C45" s="70">
        <f t="shared" si="0"/>
        <v>31271</v>
      </c>
      <c r="D45" s="70">
        <f>'RESULTADO FINAL NO IBÉRICO 2'!D45+'RESULTADO FINAL IBERICO'!D56</f>
        <v>2516</v>
      </c>
      <c r="E45" s="70">
        <f>'RESULTADO FINAL NO IBÉRICO 2'!E45+'RESULTADO FINAL IBERICO'!E56</f>
        <v>2890</v>
      </c>
      <c r="F45" s="70">
        <f>'RESULTADO FINAL NO IBÉRICO 2'!F45+'RESULTADO FINAL IBERICO'!F56</f>
        <v>20368</v>
      </c>
      <c r="G45" s="107">
        <f>'RESULTADO FINAL NO IBÉRICO 2'!G45+'RESULTADO FINAL IBERICO'!G56</f>
        <v>5497</v>
      </c>
    </row>
    <row r="46" spans="1:7" ht="18">
      <c r="A46" s="187" t="s">
        <v>35</v>
      </c>
      <c r="B46" s="70">
        <f>'RESULTADO FINAL NO IBÉRICO 2'!B46+'RESULTADO FINAL IBERICO'!B57</f>
        <v>95</v>
      </c>
      <c r="C46" s="70">
        <f t="shared" si="0"/>
        <v>4826</v>
      </c>
      <c r="D46" s="70">
        <f>'RESULTADO FINAL NO IBÉRICO 2'!D46+'RESULTADO FINAL IBERICO'!D57</f>
        <v>273</v>
      </c>
      <c r="E46" s="70">
        <f>'RESULTADO FINAL NO IBÉRICO 2'!E46+'RESULTADO FINAL IBERICO'!E57</f>
        <v>393</v>
      </c>
      <c r="F46" s="70">
        <f>'RESULTADO FINAL NO IBÉRICO 2'!F46+'RESULTADO FINAL IBERICO'!F57</f>
        <v>3122</v>
      </c>
      <c r="G46" s="107">
        <f>'RESULTADO FINAL NO IBÉRICO 2'!G46+'RESULTADO FINAL IBERICO'!G57</f>
        <v>1038</v>
      </c>
    </row>
    <row r="47" spans="1:7" ht="18">
      <c r="A47" s="160" t="s">
        <v>36</v>
      </c>
      <c r="B47" s="70">
        <f>'RESULTADO FINAL NO IBÉRICO 2'!B47+'RESULTADO FINAL IBERICO'!B58</f>
        <v>101</v>
      </c>
      <c r="C47" s="70">
        <f t="shared" si="0"/>
        <v>13383</v>
      </c>
      <c r="D47" s="70">
        <f>'RESULTADO FINAL NO IBÉRICO 2'!D47+'RESULTADO FINAL IBERICO'!D58</f>
        <v>1582</v>
      </c>
      <c r="E47" s="70">
        <f>'RESULTADO FINAL NO IBÉRICO 2'!E47+'RESULTADO FINAL IBERICO'!E58</f>
        <v>1553</v>
      </c>
      <c r="F47" s="70">
        <f>'RESULTADO FINAL NO IBÉRICO 2'!F47+'RESULTADO FINAL IBERICO'!F58</f>
        <v>8003</v>
      </c>
      <c r="G47" s="107">
        <f>'RESULTADO FINAL NO IBÉRICO 2'!G47+'RESULTADO FINAL IBERICO'!G58</f>
        <v>2245</v>
      </c>
    </row>
    <row r="48" spans="1:7" ht="18">
      <c r="A48" s="160" t="s">
        <v>37</v>
      </c>
      <c r="B48" s="70">
        <f>'RESULTADO FINAL NO IBÉRICO 2'!B48+'RESULTADO FINAL IBERICO'!B59</f>
        <v>2677</v>
      </c>
      <c r="C48" s="70">
        <f t="shared" si="0"/>
        <v>61184</v>
      </c>
      <c r="D48" s="70">
        <f>'RESULTADO FINAL NO IBÉRICO 2'!D48+'RESULTADO FINAL IBERICO'!D59</f>
        <v>8178</v>
      </c>
      <c r="E48" s="70">
        <f>'RESULTADO FINAL NO IBÉRICO 2'!E48+'RESULTADO FINAL IBERICO'!E59</f>
        <v>4107</v>
      </c>
      <c r="F48" s="70">
        <f>'RESULTADO FINAL NO IBÉRICO 2'!F48+'RESULTADO FINAL IBERICO'!F59</f>
        <v>34357</v>
      </c>
      <c r="G48" s="107">
        <f>'RESULTADO FINAL NO IBÉRICO 2'!G48+'RESULTADO FINAL IBERICO'!G59</f>
        <v>14542</v>
      </c>
    </row>
    <row r="49" spans="1:7" ht="18">
      <c r="A49" s="160" t="s">
        <v>38</v>
      </c>
      <c r="B49" s="70">
        <f>'RESULTADO FINAL NO IBÉRICO 2'!B49+'RESULTADO FINAL IBERICO'!B60</f>
        <v>1562</v>
      </c>
      <c r="C49" s="70">
        <f t="shared" si="0"/>
        <v>164652</v>
      </c>
      <c r="D49" s="70">
        <f>'RESULTADO FINAL NO IBÉRICO 2'!D49+'RESULTADO FINAL IBERICO'!D60</f>
        <v>18345</v>
      </c>
      <c r="E49" s="70">
        <f>'RESULTADO FINAL NO IBÉRICO 2'!E49+'RESULTADO FINAL IBERICO'!E60</f>
        <v>17044</v>
      </c>
      <c r="F49" s="70">
        <f>'RESULTADO FINAL NO IBÉRICO 2'!F49+'RESULTADO FINAL IBERICO'!F60</f>
        <v>92657</v>
      </c>
      <c r="G49" s="107">
        <f>'RESULTADO FINAL NO IBÉRICO 2'!G49+'RESULTADO FINAL IBERICO'!G60</f>
        <v>36606</v>
      </c>
    </row>
    <row r="50" spans="1:7" ht="18">
      <c r="A50" s="160" t="s">
        <v>39</v>
      </c>
      <c r="B50" s="70">
        <f>'RESULTADO FINAL NO IBÉRICO 2'!B50+'RESULTADO FINAL IBERICO'!B61</f>
        <v>178</v>
      </c>
      <c r="C50" s="70">
        <f>D50+E50+F50+G50</f>
        <v>31735</v>
      </c>
      <c r="D50" s="70">
        <f>'RESULTADO FINAL NO IBÉRICO 2'!D50+'RESULTADO FINAL IBERICO'!D61</f>
        <v>2820</v>
      </c>
      <c r="E50" s="70">
        <f>'RESULTADO FINAL NO IBÉRICO 2'!E50+'RESULTADO FINAL IBERICO'!E61</f>
        <v>4179</v>
      </c>
      <c r="F50" s="70">
        <f>'RESULTADO FINAL NO IBÉRICO 2'!F50+'RESULTADO FINAL IBERICO'!F61</f>
        <v>19062</v>
      </c>
      <c r="G50" s="107">
        <f>'RESULTADO FINAL NO IBÉRICO 2'!G50+'RESULTADO FINAL IBERICO'!G61</f>
        <v>5674</v>
      </c>
    </row>
    <row r="51" spans="1:7" ht="18">
      <c r="A51" s="160" t="s">
        <v>40</v>
      </c>
      <c r="B51" s="70">
        <f>'RESULTADO FINAL NO IBÉRICO 2'!B51+'RESULTADO FINAL IBERICO'!B62</f>
        <v>493</v>
      </c>
      <c r="C51" s="70">
        <f t="shared" si="0"/>
        <v>29388</v>
      </c>
      <c r="D51" s="70">
        <f>'RESULTADO FINAL NO IBÉRICO 2'!D51+'RESULTADO FINAL IBERICO'!D62</f>
        <v>1689</v>
      </c>
      <c r="E51" s="70">
        <f>'RESULTADO FINAL NO IBÉRICO 2'!E51+'RESULTADO FINAL IBERICO'!E62</f>
        <v>2479</v>
      </c>
      <c r="F51" s="70">
        <f>'RESULTADO FINAL NO IBÉRICO 2'!F51+'RESULTADO FINAL IBERICO'!F62</f>
        <v>19630</v>
      </c>
      <c r="G51" s="107">
        <f>'RESULTADO FINAL NO IBÉRICO 2'!G51+'RESULTADO FINAL IBERICO'!G62</f>
        <v>5590</v>
      </c>
    </row>
    <row r="52" spans="1:7" ht="18">
      <c r="A52" s="160" t="s">
        <v>41</v>
      </c>
      <c r="B52" s="70">
        <f>'RESULTADO FINAL NO IBÉRICO 2'!B52+'RESULTADO FINAL IBERICO'!B63</f>
        <v>1089</v>
      </c>
      <c r="C52" s="70">
        <f t="shared" si="0"/>
        <v>35793</v>
      </c>
      <c r="D52" s="70">
        <f>'RESULTADO FINAL NO IBÉRICO 2'!D52+'RESULTADO FINAL IBERICO'!D63</f>
        <v>2223</v>
      </c>
      <c r="E52" s="70">
        <f>'RESULTADO FINAL NO IBÉRICO 2'!E52+'RESULTADO FINAL IBERICO'!E63</f>
        <v>1625</v>
      </c>
      <c r="F52" s="70">
        <f>'RESULTADO FINAL NO IBÉRICO 2'!F52+'RESULTADO FINAL IBERICO'!F63</f>
        <v>27288</v>
      </c>
      <c r="G52" s="107">
        <f>'RESULTADO FINAL NO IBÉRICO 2'!G52+'RESULTADO FINAL IBERICO'!G63</f>
        <v>4657</v>
      </c>
    </row>
    <row r="53" spans="1:7" ht="18">
      <c r="A53" s="197" t="s">
        <v>42</v>
      </c>
      <c r="B53" s="191">
        <f aca="true" t="shared" si="5" ref="B53:G53">SUM(B44:B52)</f>
        <v>6675</v>
      </c>
      <c r="C53" s="191">
        <f t="shared" si="0"/>
        <v>388673</v>
      </c>
      <c r="D53" s="191">
        <f t="shared" si="5"/>
        <v>39297</v>
      </c>
      <c r="E53" s="191">
        <f t="shared" si="5"/>
        <v>35774</v>
      </c>
      <c r="F53" s="191">
        <f t="shared" si="5"/>
        <v>234352</v>
      </c>
      <c r="G53" s="235">
        <f t="shared" si="5"/>
        <v>79250</v>
      </c>
    </row>
    <row r="54" spans="1:7" ht="18.75" thickBot="1">
      <c r="A54" s="200"/>
      <c r="B54" s="171"/>
      <c r="C54" s="269">
        <f t="shared" si="0"/>
        <v>0</v>
      </c>
      <c r="D54" s="171">
        <v>0</v>
      </c>
      <c r="E54" s="171">
        <v>0</v>
      </c>
      <c r="F54" s="171">
        <v>0</v>
      </c>
      <c r="G54" s="208">
        <v>0</v>
      </c>
    </row>
    <row r="55" spans="1:7" ht="18">
      <c r="A55" s="176" t="s">
        <v>127</v>
      </c>
      <c r="B55" s="177">
        <f>'RESULTADO FINAL NO IBÉRICO 2'!B55+'RESULTADO FINAL IBERICO'!B52</f>
        <v>53.35988346484201</v>
      </c>
      <c r="C55" s="177">
        <f t="shared" si="0"/>
        <v>2404.4330089880946</v>
      </c>
      <c r="D55" s="177">
        <f>'RESULTADO FINAL NO IBÉRICO 2'!D55+'RESULTADO FINAL IBERICO'!D52</f>
        <v>151.47212216445843</v>
      </c>
      <c r="E55" s="177">
        <f>'RESULTADO FINAL NO IBÉRICO 2'!E55+'RESULTADO FINAL IBERICO'!E52</f>
        <v>355.2324121279667</v>
      </c>
      <c r="F55" s="177">
        <f>'RESULTADO FINAL NO IBÉRICO 2'!F55+'RESULTADO FINAL IBERICO'!F52</f>
        <v>1262.9617442886556</v>
      </c>
      <c r="G55" s="236">
        <f>'RESULTADO FINAL NO IBÉRICO 2'!G55+'RESULTADO FINAL IBERICO'!G52</f>
        <v>634.7667304070137</v>
      </c>
    </row>
    <row r="56" spans="1:7" ht="18.75" thickBot="1">
      <c r="A56" s="200"/>
      <c r="B56" s="171"/>
      <c r="C56" s="269">
        <f t="shared" si="0"/>
        <v>0</v>
      </c>
      <c r="D56" s="171"/>
      <c r="E56" s="171"/>
      <c r="F56" s="171"/>
      <c r="G56" s="208"/>
    </row>
    <row r="57" spans="1:7" ht="18">
      <c r="A57" s="155" t="s">
        <v>43</v>
      </c>
      <c r="B57" s="183">
        <f>'RESULTADO FINAL NO IBÉRICO 2'!B57</f>
        <v>171</v>
      </c>
      <c r="C57" s="70">
        <f t="shared" si="0"/>
        <v>22288</v>
      </c>
      <c r="D57" s="183">
        <f>'RESULTADO FINAL NO IBÉRICO 2'!D57</f>
        <v>3174</v>
      </c>
      <c r="E57" s="70">
        <f>'RESULTADO FINAL NO IBÉRICO 2'!E57</f>
        <v>2670</v>
      </c>
      <c r="F57" s="70">
        <f>'RESULTADO FINAL NO IBÉRICO 2'!F57</f>
        <v>12343</v>
      </c>
      <c r="G57" s="107">
        <f>'RESULTADO FINAL NO IBÉRICO 2'!G57</f>
        <v>4101</v>
      </c>
    </row>
    <row r="58" spans="1:7" ht="18">
      <c r="A58" s="187" t="s">
        <v>44</v>
      </c>
      <c r="B58" s="70">
        <f>'RESULTADO FINAL NO IBÉRICO 2'!B58+'RESULTADO FINAL IBERICO'!B66</f>
        <v>358</v>
      </c>
      <c r="C58" s="70">
        <f t="shared" si="0"/>
        <v>9896</v>
      </c>
      <c r="D58" s="70">
        <f>'RESULTADO FINAL NO IBÉRICO 2'!D58+'RESULTADO FINAL IBERICO'!D66</f>
        <v>818</v>
      </c>
      <c r="E58" s="70">
        <f>'RESULTADO FINAL NO IBÉRICO 2'!E58+'RESULTADO FINAL IBERICO'!E66</f>
        <v>1268</v>
      </c>
      <c r="F58" s="70">
        <f>'RESULTADO FINAL NO IBÉRICO 2'!F58+'RESULTADO FINAL IBERICO'!F66</f>
        <v>6358</v>
      </c>
      <c r="G58" s="107">
        <f>'RESULTADO FINAL NO IBÉRICO 2'!G58+'RESULTADO FINAL IBERICO'!G66</f>
        <v>1452</v>
      </c>
    </row>
    <row r="59" spans="1:7" ht="18">
      <c r="A59" s="160" t="s">
        <v>45</v>
      </c>
      <c r="B59" s="70">
        <f>'RESULTADO FINAL NO IBÉRICO 2'!B59</f>
        <v>215</v>
      </c>
      <c r="C59" s="70">
        <f t="shared" si="0"/>
        <v>25234</v>
      </c>
      <c r="D59" s="70">
        <f>'RESULTADO FINAL NO IBÉRICO 2'!D59</f>
        <v>2527</v>
      </c>
      <c r="E59" s="70">
        <f>'RESULTADO FINAL NO IBÉRICO 2'!E59</f>
        <v>2845</v>
      </c>
      <c r="F59" s="70">
        <f>'RESULTADO FINAL NO IBÉRICO 2'!F59</f>
        <v>15659</v>
      </c>
      <c r="G59" s="107">
        <f>'RESULTADO FINAL NO IBÉRICO 2'!G59</f>
        <v>4203</v>
      </c>
    </row>
    <row r="60" spans="1:7" ht="18">
      <c r="A60" s="160" t="s">
        <v>46</v>
      </c>
      <c r="B60" s="70">
        <f>'RESULTADO FINAL NO IBÉRICO 2'!B60</f>
        <v>5</v>
      </c>
      <c r="C60" s="70">
        <f t="shared" si="0"/>
        <v>359</v>
      </c>
      <c r="D60" s="70">
        <f>'RESULTADO FINAL NO IBÉRICO 2'!D60</f>
        <v>0</v>
      </c>
      <c r="E60" s="70">
        <f>'RESULTADO FINAL NO IBÉRICO 2'!E60</f>
        <v>2</v>
      </c>
      <c r="F60" s="70">
        <f>'RESULTADO FINAL NO IBÉRICO 2'!F60</f>
        <v>7</v>
      </c>
      <c r="G60" s="107">
        <f>'RESULTADO FINAL NO IBÉRICO 2'!G60</f>
        <v>350</v>
      </c>
    </row>
    <row r="61" spans="1:7" ht="18">
      <c r="A61" s="160" t="s">
        <v>47</v>
      </c>
      <c r="B61" s="70">
        <f>'RESULTADO FINAL NO IBÉRICO 2'!B61+'RESULTADO FINAL IBERICO'!B67</f>
        <v>1070</v>
      </c>
      <c r="C61" s="70">
        <f t="shared" si="0"/>
        <v>96922</v>
      </c>
      <c r="D61" s="70">
        <f>'RESULTADO FINAL NO IBÉRICO 2'!D61+'RESULTADO FINAL IBERICO'!D67</f>
        <v>10023</v>
      </c>
      <c r="E61" s="70">
        <f>'RESULTADO FINAL NO IBÉRICO 2'!E61+'RESULTADO FINAL IBERICO'!E67</f>
        <v>11458</v>
      </c>
      <c r="F61" s="70">
        <f>'RESULTADO FINAL NO IBÉRICO 2'!F61+'RESULTADO FINAL IBERICO'!F67</f>
        <v>59402</v>
      </c>
      <c r="G61" s="107">
        <f>'RESULTADO FINAL NO IBÉRICO 2'!G61+'RESULTADO FINAL IBERICO'!G67</f>
        <v>16039</v>
      </c>
    </row>
    <row r="62" spans="1:7" ht="18">
      <c r="A62" s="190" t="s">
        <v>48</v>
      </c>
      <c r="B62" s="191">
        <f aca="true" t="shared" si="6" ref="B62:G62">SUM(B57:B61)</f>
        <v>1819</v>
      </c>
      <c r="C62" s="191">
        <f t="shared" si="0"/>
        <v>154699</v>
      </c>
      <c r="D62" s="191">
        <f t="shared" si="6"/>
        <v>16542</v>
      </c>
      <c r="E62" s="191">
        <f t="shared" si="6"/>
        <v>18243</v>
      </c>
      <c r="F62" s="191">
        <f t="shared" si="6"/>
        <v>93769</v>
      </c>
      <c r="G62" s="235">
        <f t="shared" si="6"/>
        <v>26145</v>
      </c>
    </row>
    <row r="63" spans="1:7" ht="18.75" thickBot="1">
      <c r="A63" s="170"/>
      <c r="B63" s="171">
        <v>0</v>
      </c>
      <c r="C63" s="269">
        <f t="shared" si="0"/>
        <v>0</v>
      </c>
      <c r="D63" s="171">
        <v>0</v>
      </c>
      <c r="E63" s="171">
        <v>0</v>
      </c>
      <c r="F63" s="171">
        <v>0</v>
      </c>
      <c r="G63" s="208">
        <v>0</v>
      </c>
    </row>
    <row r="64" spans="1:7" ht="18">
      <c r="A64" s="155" t="s">
        <v>49</v>
      </c>
      <c r="B64" s="70">
        <f>'RESULTADO FINAL NO IBÉRICO 2'!B64</f>
        <v>62</v>
      </c>
      <c r="C64" s="183">
        <f t="shared" si="0"/>
        <v>5600</v>
      </c>
      <c r="D64" s="70">
        <f>'RESULTADO FINAL NO IBÉRICO 2'!D64</f>
        <v>516</v>
      </c>
      <c r="E64" s="70">
        <f>'RESULTADO FINAL NO IBÉRICO 2'!E64</f>
        <v>385</v>
      </c>
      <c r="F64" s="70">
        <f>'RESULTADO FINAL NO IBÉRICO 2'!F64</f>
        <v>3561</v>
      </c>
      <c r="G64" s="107">
        <f>'RESULTADO FINAL NO IBÉRICO 2'!G64</f>
        <v>1138</v>
      </c>
    </row>
    <row r="65" spans="1:7" ht="18">
      <c r="A65" s="187" t="s">
        <v>50</v>
      </c>
      <c r="B65" s="70">
        <f>'RESULTADO FINAL NO IBÉRICO 2'!B65</f>
        <v>452</v>
      </c>
      <c r="C65" s="70">
        <f t="shared" si="0"/>
        <v>39092</v>
      </c>
      <c r="D65" s="70">
        <f>'RESULTADO FINAL NO IBÉRICO 2'!D65</f>
        <v>2528</v>
      </c>
      <c r="E65" s="70">
        <f>'RESULTADO FINAL NO IBÉRICO 2'!E65</f>
        <v>2975</v>
      </c>
      <c r="F65" s="70">
        <f>'RESULTADO FINAL NO IBÉRICO 2'!F65</f>
        <v>23507</v>
      </c>
      <c r="G65" s="107">
        <f>'RESULTADO FINAL NO IBÉRICO 2'!G65</f>
        <v>10082</v>
      </c>
    </row>
    <row r="66" spans="1:7" ht="18">
      <c r="A66" s="160" t="s">
        <v>51</v>
      </c>
      <c r="B66" s="70">
        <f>'RESULTADO FINAL NO IBÉRICO 2'!B66</f>
        <v>321</v>
      </c>
      <c r="C66" s="70">
        <f t="shared" si="0"/>
        <v>36083</v>
      </c>
      <c r="D66" s="70">
        <f>'RESULTADO FINAL NO IBÉRICO 2'!D66</f>
        <v>1795</v>
      </c>
      <c r="E66" s="70">
        <f>'RESULTADO FINAL NO IBÉRICO 2'!E66</f>
        <v>6276</v>
      </c>
      <c r="F66" s="70">
        <f>'RESULTADO FINAL NO IBÉRICO 2'!F66</f>
        <v>21131</v>
      </c>
      <c r="G66" s="107">
        <f>'RESULTADO FINAL NO IBÉRICO 2'!G66</f>
        <v>6881</v>
      </c>
    </row>
    <row r="67" spans="1:7" ht="18">
      <c r="A67" s="190" t="s">
        <v>52</v>
      </c>
      <c r="B67" s="191">
        <f aca="true" t="shared" si="7" ref="B67:G67">B64+B65+B66</f>
        <v>835</v>
      </c>
      <c r="C67" s="191">
        <f t="shared" si="0"/>
        <v>80775</v>
      </c>
      <c r="D67" s="191">
        <f t="shared" si="7"/>
        <v>4839</v>
      </c>
      <c r="E67" s="191">
        <f t="shared" si="7"/>
        <v>9636</v>
      </c>
      <c r="F67" s="191">
        <f t="shared" si="7"/>
        <v>48199</v>
      </c>
      <c r="G67" s="235">
        <f t="shared" si="7"/>
        <v>18101</v>
      </c>
    </row>
    <row r="68" spans="1:7" ht="18.75" thickBot="1">
      <c r="A68" s="170"/>
      <c r="B68" s="171">
        <v>0</v>
      </c>
      <c r="C68" s="269">
        <f t="shared" si="0"/>
        <v>0</v>
      </c>
      <c r="D68" s="171">
        <v>0</v>
      </c>
      <c r="E68" s="171">
        <v>0</v>
      </c>
      <c r="F68" s="171">
        <v>0</v>
      </c>
      <c r="G68" s="208">
        <v>0</v>
      </c>
    </row>
    <row r="69" spans="1:7" ht="18">
      <c r="A69" s="176" t="s">
        <v>53</v>
      </c>
      <c r="B69" s="177">
        <f>'RESULTADO FINAL NO IBÉRICO 2'!B69</f>
        <v>3316.9419818484303</v>
      </c>
      <c r="C69" s="177">
        <f t="shared" si="0"/>
        <v>168197.43894621203</v>
      </c>
      <c r="D69" s="177">
        <f>'RESULTADO FINAL NO IBÉRICO 2'!D69</f>
        <v>8931.95106708497</v>
      </c>
      <c r="E69" s="177">
        <f>'RESULTADO FINAL NO IBÉRICO 2'!E69</f>
        <v>7608.249489013574</v>
      </c>
      <c r="F69" s="177">
        <f>'RESULTADO FINAL NO IBÉRICO 2'!F69</f>
        <v>121210.91510658347</v>
      </c>
      <c r="G69" s="236">
        <f>'RESULTADO FINAL NO IBÉRICO 2'!G69</f>
        <v>30446.323283530008</v>
      </c>
    </row>
    <row r="70" spans="1:7" ht="18.75" thickBot="1">
      <c r="A70" s="170"/>
      <c r="B70" s="171"/>
      <c r="C70" s="269">
        <f t="shared" si="0"/>
        <v>0</v>
      </c>
      <c r="D70" s="171"/>
      <c r="E70" s="171"/>
      <c r="F70" s="171"/>
      <c r="G70" s="208"/>
    </row>
    <row r="71" spans="1:7" ht="18">
      <c r="A71" s="155" t="s">
        <v>54</v>
      </c>
      <c r="B71" s="183">
        <f>'RESULTADO FINAL NO IBÉRICO 2'!B71+'RESULTADO FINAL IBERICO'!B70</f>
        <v>10607</v>
      </c>
      <c r="C71" s="183">
        <f t="shared" si="0"/>
        <v>142398</v>
      </c>
      <c r="D71" s="183">
        <f>'RESULTADO FINAL NO IBÉRICO 2'!D71+'RESULTADO FINAL IBERICO'!D70</f>
        <v>12891</v>
      </c>
      <c r="E71" s="183">
        <f>'RESULTADO FINAL NO IBÉRICO 2'!E71+'RESULTADO FINAL IBERICO'!E70</f>
        <v>9546</v>
      </c>
      <c r="F71" s="183">
        <f>'RESULTADO FINAL NO IBÉRICO 2'!F71+'RESULTADO FINAL IBERICO'!F70</f>
        <v>66363</v>
      </c>
      <c r="G71" s="237">
        <f>'RESULTADO FINAL NO IBÉRICO 2'!G71+'RESULTADO FINAL IBERICO'!G70</f>
        <v>53598</v>
      </c>
    </row>
    <row r="72" spans="1:7" ht="18">
      <c r="A72" s="160" t="s">
        <v>55</v>
      </c>
      <c r="B72" s="70">
        <f>'RESULTADO FINAL NO IBÉRICO 2'!B72+'RESULTADO FINAL IBERICO'!B71</f>
        <v>1258</v>
      </c>
      <c r="C72" s="70">
        <f t="shared" si="0"/>
        <v>15756</v>
      </c>
      <c r="D72" s="70">
        <f>'RESULTADO FINAL NO IBÉRICO 2'!D72+'RESULTADO FINAL IBERICO'!D71</f>
        <v>1506</v>
      </c>
      <c r="E72" s="70">
        <f>'RESULTADO FINAL NO IBÉRICO 2'!E72+'RESULTADO FINAL IBERICO'!E71</f>
        <v>959</v>
      </c>
      <c r="F72" s="70">
        <f>'RESULTADO FINAL NO IBÉRICO 2'!F72+'RESULTADO FINAL IBERICO'!F71</f>
        <v>8152</v>
      </c>
      <c r="G72" s="107">
        <f>'RESULTADO FINAL NO IBÉRICO 2'!G72+'RESULTADO FINAL IBERICO'!G71</f>
        <v>5139</v>
      </c>
    </row>
    <row r="73" spans="1:7" ht="18">
      <c r="A73" s="190" t="s">
        <v>56</v>
      </c>
      <c r="B73" s="191">
        <f aca="true" t="shared" si="8" ref="B73:G73">SUM(B71:B72)</f>
        <v>11865</v>
      </c>
      <c r="C73" s="191">
        <f t="shared" si="0"/>
        <v>158154</v>
      </c>
      <c r="D73" s="191">
        <f t="shared" si="8"/>
        <v>14397</v>
      </c>
      <c r="E73" s="191">
        <f t="shared" si="8"/>
        <v>10505</v>
      </c>
      <c r="F73" s="191">
        <f t="shared" si="8"/>
        <v>74515</v>
      </c>
      <c r="G73" s="235">
        <f t="shared" si="8"/>
        <v>58737</v>
      </c>
    </row>
    <row r="74" spans="1:7" ht="18.75" thickBot="1">
      <c r="A74" s="170"/>
      <c r="B74" s="171">
        <v>0</v>
      </c>
      <c r="C74" s="269">
        <f t="shared" si="0"/>
        <v>0</v>
      </c>
      <c r="D74" s="171">
        <v>0</v>
      </c>
      <c r="E74" s="171">
        <v>0</v>
      </c>
      <c r="F74" s="171">
        <v>0</v>
      </c>
      <c r="G74" s="208">
        <v>0</v>
      </c>
    </row>
    <row r="75" spans="1:7" ht="18">
      <c r="A75" s="182" t="s">
        <v>57</v>
      </c>
      <c r="B75" s="183">
        <f>'RESULTADO FINAL NO IBÉRICO 2'!B75+'RESULTADO FINAL IBERICO'!B74</f>
        <v>327</v>
      </c>
      <c r="C75" s="183">
        <f t="shared" si="0"/>
        <v>27601</v>
      </c>
      <c r="D75" s="183">
        <f>'RESULTADO FINAL NO IBÉRICO 2'!D75+'RESULTADO FINAL IBERICO'!D74</f>
        <v>3312</v>
      </c>
      <c r="E75" s="183">
        <f>'RESULTADO FINAL NO IBÉRICO 2'!E75+'RESULTADO FINAL IBERICO'!E74</f>
        <v>3588</v>
      </c>
      <c r="F75" s="183">
        <f>'RESULTADO FINAL NO IBÉRICO 2'!F75+'RESULTADO FINAL IBERICO'!F74</f>
        <v>16561</v>
      </c>
      <c r="G75" s="237">
        <f>'RESULTADO FINAL NO IBÉRICO 2'!G75+'RESULTADO FINAL IBERICO'!G74</f>
        <v>4140</v>
      </c>
    </row>
    <row r="76" spans="1:7" ht="18">
      <c r="A76" s="187" t="s">
        <v>58</v>
      </c>
      <c r="B76" s="70">
        <f>'RESULTADO FINAL NO IBÉRICO 2'!B76+'RESULTADO FINAL IBERICO'!B75</f>
        <v>665</v>
      </c>
      <c r="C76" s="70">
        <f t="shared" si="0"/>
        <v>8308</v>
      </c>
      <c r="D76" s="70">
        <f>'RESULTADO FINAL NO IBÉRICO 2'!D76+'RESULTADO FINAL IBERICO'!D75</f>
        <v>889</v>
      </c>
      <c r="E76" s="70">
        <f>'RESULTADO FINAL NO IBÉRICO 2'!E76+'RESULTADO FINAL IBERICO'!E75</f>
        <v>943</v>
      </c>
      <c r="F76" s="70">
        <f>'RESULTADO FINAL NO IBÉRICO 2'!F76+'RESULTADO FINAL IBERICO'!F75</f>
        <v>4428</v>
      </c>
      <c r="G76" s="107">
        <f>'RESULTADO FINAL NO IBÉRICO 2'!G76+'RESULTADO FINAL IBERICO'!G75</f>
        <v>2048</v>
      </c>
    </row>
    <row r="77" spans="1:7" ht="18">
      <c r="A77" s="187" t="s">
        <v>59</v>
      </c>
      <c r="B77" s="70">
        <f>'RESULTADO FINAL NO IBÉRICO 2'!B77+'RESULTADO FINAL IBERICO'!B76</f>
        <v>2159</v>
      </c>
      <c r="C77" s="70">
        <f aca="true" t="shared" si="9" ref="C77:C88">D77+E77+F77+G77</f>
        <v>24973</v>
      </c>
      <c r="D77" s="70">
        <f>'RESULTADO FINAL NO IBÉRICO 2'!D77+'RESULTADO FINAL IBERICO'!D76</f>
        <v>1979</v>
      </c>
      <c r="E77" s="70">
        <f>'RESULTADO FINAL NO IBÉRICO 2'!E77+'RESULTADO FINAL IBERICO'!E76</f>
        <v>2215</v>
      </c>
      <c r="F77" s="70">
        <f>'RESULTADO FINAL NO IBÉRICO 2'!F77+'RESULTADO FINAL IBERICO'!F76</f>
        <v>12922</v>
      </c>
      <c r="G77" s="107">
        <f>'RESULTADO FINAL NO IBÉRICO 2'!G77+'RESULTADO FINAL IBERICO'!G76</f>
        <v>7857</v>
      </c>
    </row>
    <row r="78" spans="1:7" ht="18">
      <c r="A78" s="160" t="s">
        <v>60</v>
      </c>
      <c r="B78" s="70">
        <f>'RESULTADO FINAL NO IBÉRICO 2'!B78+'RESULTADO FINAL IBERICO'!B77</f>
        <v>217</v>
      </c>
      <c r="C78" s="70">
        <f t="shared" si="9"/>
        <v>19392</v>
      </c>
      <c r="D78" s="70">
        <f>'RESULTADO FINAL NO IBÉRICO 2'!D78+'RESULTADO FINAL IBERICO'!D77</f>
        <v>2326</v>
      </c>
      <c r="E78" s="70">
        <f>'RESULTADO FINAL NO IBÉRICO 2'!E78+'RESULTADO FINAL IBERICO'!E77</f>
        <v>2520</v>
      </c>
      <c r="F78" s="70">
        <f>'RESULTADO FINAL NO IBÉRICO 2'!F78+'RESULTADO FINAL IBERICO'!F77</f>
        <v>11633</v>
      </c>
      <c r="G78" s="107">
        <f>'RESULTADO FINAL NO IBÉRICO 2'!G78+'RESULTADO FINAL IBERICO'!G77</f>
        <v>2913</v>
      </c>
    </row>
    <row r="79" spans="1:7" ht="18">
      <c r="A79" s="160" t="s">
        <v>61</v>
      </c>
      <c r="B79" s="70">
        <f>'RESULTADO FINAL NO IBÉRICO 2'!B79+'RESULTADO FINAL IBERICO'!B78</f>
        <v>2355</v>
      </c>
      <c r="C79" s="70">
        <f t="shared" si="9"/>
        <v>21445</v>
      </c>
      <c r="D79" s="70">
        <f>'RESULTADO FINAL NO IBÉRICO 2'!D79+'RESULTADO FINAL IBERICO'!D78</f>
        <v>1164</v>
      </c>
      <c r="E79" s="70">
        <f>'RESULTADO FINAL NO IBÉRICO 2'!E79+'RESULTADO FINAL IBERICO'!E78</f>
        <v>1268</v>
      </c>
      <c r="F79" s="70">
        <f>'RESULTADO FINAL NO IBÉRICO 2'!F79+'RESULTADO FINAL IBERICO'!F78</f>
        <v>10908</v>
      </c>
      <c r="G79" s="107">
        <f>'RESULTADO FINAL NO IBÉRICO 2'!G79+'RESULTADO FINAL IBERICO'!G78</f>
        <v>8105</v>
      </c>
    </row>
    <row r="80" spans="1:7" ht="18">
      <c r="A80" s="187" t="s">
        <v>62</v>
      </c>
      <c r="B80" s="70">
        <f>'RESULTADO FINAL NO IBÉRICO 2'!B80+'RESULTADO FINAL IBERICO'!B79</f>
        <v>257</v>
      </c>
      <c r="C80" s="70">
        <f t="shared" si="9"/>
        <v>19444</v>
      </c>
      <c r="D80" s="70">
        <f>'RESULTADO FINAL NO IBÉRICO 2'!D80+'RESULTADO FINAL IBERICO'!D79</f>
        <v>3630</v>
      </c>
      <c r="E80" s="70">
        <f>'RESULTADO FINAL NO IBÉRICO 2'!E80+'RESULTADO FINAL IBERICO'!E79</f>
        <v>2320</v>
      </c>
      <c r="F80" s="70">
        <f>'RESULTADO FINAL NO IBÉRICO 2'!F80+'RESULTADO FINAL IBERICO'!F79</f>
        <v>10758</v>
      </c>
      <c r="G80" s="107">
        <f>'RESULTADO FINAL NO IBÉRICO 2'!G80+'RESULTADO FINAL IBERICO'!G79</f>
        <v>2736</v>
      </c>
    </row>
    <row r="81" spans="1:7" ht="18">
      <c r="A81" s="187" t="s">
        <v>63</v>
      </c>
      <c r="B81" s="70">
        <f>'RESULTADO FINAL NO IBÉRICO 2'!B81+'RESULTADO FINAL IBERICO'!B80</f>
        <v>465</v>
      </c>
      <c r="C81" s="70">
        <f t="shared" si="9"/>
        <v>28523</v>
      </c>
      <c r="D81" s="70">
        <f>'RESULTADO FINAL NO IBÉRICO 2'!D81+'RESULTADO FINAL IBERICO'!D80</f>
        <v>3393</v>
      </c>
      <c r="E81" s="70">
        <f>'RESULTADO FINAL NO IBÉRICO 2'!E81+'RESULTADO FINAL IBERICO'!E80</f>
        <v>3667</v>
      </c>
      <c r="F81" s="70">
        <f>'RESULTADO FINAL NO IBÉRICO 2'!F81+'RESULTADO FINAL IBERICO'!F80</f>
        <v>16924</v>
      </c>
      <c r="G81" s="107">
        <f>'RESULTADO FINAL NO IBÉRICO 2'!G81+'RESULTADO FINAL IBERICO'!G80</f>
        <v>4539</v>
      </c>
    </row>
    <row r="82" spans="1:7" ht="18">
      <c r="A82" s="160" t="s">
        <v>64</v>
      </c>
      <c r="B82" s="70">
        <f>'RESULTADO FINAL NO IBÉRICO 2'!B82+'RESULTADO FINAL IBERICO'!B81</f>
        <v>1471</v>
      </c>
      <c r="C82" s="70">
        <f t="shared" si="9"/>
        <v>49804</v>
      </c>
      <c r="D82" s="70">
        <f>'RESULTADO FINAL NO IBÉRICO 2'!D82+'RESULTADO FINAL IBERICO'!D81</f>
        <v>5499</v>
      </c>
      <c r="E82" s="70">
        <f>'RESULTADO FINAL NO IBÉRICO 2'!E82+'RESULTADO FINAL IBERICO'!E81</f>
        <v>6021</v>
      </c>
      <c r="F82" s="70">
        <f>'RESULTADO FINAL NO IBÉRICO 2'!F82+'RESULTADO FINAL IBERICO'!F81</f>
        <v>28415</v>
      </c>
      <c r="G82" s="107">
        <f>'RESULTADO FINAL NO IBÉRICO 2'!G82+'RESULTADO FINAL IBERICO'!G81</f>
        <v>9869</v>
      </c>
    </row>
    <row r="83" spans="1:7" ht="18">
      <c r="A83" s="190" t="s">
        <v>65</v>
      </c>
      <c r="B83" s="191">
        <f aca="true" t="shared" si="10" ref="B83:G83">SUM(B75:B82)</f>
        <v>7916</v>
      </c>
      <c r="C83" s="191">
        <f t="shared" si="9"/>
        <v>199490</v>
      </c>
      <c r="D83" s="191">
        <f t="shared" si="10"/>
        <v>22192</v>
      </c>
      <c r="E83" s="191">
        <f t="shared" si="10"/>
        <v>22542</v>
      </c>
      <c r="F83" s="191">
        <f t="shared" si="10"/>
        <v>112549</v>
      </c>
      <c r="G83" s="235">
        <f t="shared" si="10"/>
        <v>42207</v>
      </c>
    </row>
    <row r="84" spans="1:7" ht="18.75" thickBot="1">
      <c r="A84" s="170"/>
      <c r="B84" s="171">
        <v>0</v>
      </c>
      <c r="C84" s="269">
        <f t="shared" si="9"/>
        <v>0</v>
      </c>
      <c r="D84" s="171">
        <v>0</v>
      </c>
      <c r="E84" s="171">
        <v>0</v>
      </c>
      <c r="F84" s="171">
        <v>0</v>
      </c>
      <c r="G84" s="208">
        <v>0</v>
      </c>
    </row>
    <row r="85" spans="1:7" ht="18">
      <c r="A85" s="155" t="s">
        <v>66</v>
      </c>
      <c r="B85" s="183">
        <f>'RESULTADO FINAL NO IBÉRICO 2'!B85</f>
        <v>573</v>
      </c>
      <c r="C85" s="183">
        <f t="shared" si="9"/>
        <v>5184</v>
      </c>
      <c r="D85" s="183">
        <f>'RESULTADO FINAL NO IBÉRICO 2'!D85</f>
        <v>644</v>
      </c>
      <c r="E85" s="183">
        <f>'RESULTADO FINAL NO IBÉRICO 2'!E85</f>
        <v>715</v>
      </c>
      <c r="F85" s="183">
        <f>'RESULTADO FINAL NO IBÉRICO 2'!F85</f>
        <v>3008</v>
      </c>
      <c r="G85" s="237">
        <f>'RESULTADO FINAL NO IBÉRICO 2'!G85</f>
        <v>817</v>
      </c>
    </row>
    <row r="86" spans="1:7" ht="18">
      <c r="A86" s="160" t="s">
        <v>67</v>
      </c>
      <c r="B86" s="70">
        <f>'RESULTADO FINAL NO IBÉRICO 2'!B86</f>
        <v>253</v>
      </c>
      <c r="C86" s="70">
        <f t="shared" si="9"/>
        <v>5069</v>
      </c>
      <c r="D86" s="70">
        <f>'RESULTADO FINAL NO IBÉRICO 2'!D86</f>
        <v>450</v>
      </c>
      <c r="E86" s="70">
        <f>'RESULTADO FINAL NO IBÉRICO 2'!E86</f>
        <v>523</v>
      </c>
      <c r="F86" s="70">
        <f>'RESULTADO FINAL NO IBÉRICO 2'!F86</f>
        <v>3063</v>
      </c>
      <c r="G86" s="107">
        <f>'RESULTADO FINAL NO IBÉRICO 2'!G86</f>
        <v>1033</v>
      </c>
    </row>
    <row r="87" spans="1:7" ht="18.75" thickBot="1">
      <c r="A87" s="170" t="s">
        <v>68</v>
      </c>
      <c r="B87" s="171">
        <f aca="true" t="shared" si="11" ref="B87:G87">SUM(B85:B86)</f>
        <v>826</v>
      </c>
      <c r="C87" s="171">
        <f t="shared" si="9"/>
        <v>10253</v>
      </c>
      <c r="D87" s="171">
        <f t="shared" si="11"/>
        <v>1094</v>
      </c>
      <c r="E87" s="171">
        <f t="shared" si="11"/>
        <v>1238</v>
      </c>
      <c r="F87" s="171">
        <f t="shared" si="11"/>
        <v>6071</v>
      </c>
      <c r="G87" s="208">
        <f t="shared" si="11"/>
        <v>1850</v>
      </c>
    </row>
    <row r="88" spans="1:7" ht="18.75" thickBot="1">
      <c r="A88" s="190" t="s">
        <v>79</v>
      </c>
      <c r="B88" s="191"/>
      <c r="C88" s="270">
        <f t="shared" si="9"/>
        <v>0</v>
      </c>
      <c r="D88" s="191"/>
      <c r="E88" s="191"/>
      <c r="F88" s="191"/>
      <c r="G88" s="235"/>
    </row>
    <row r="89" spans="1:7" ht="18.75" thickBot="1">
      <c r="A89" s="271" t="s">
        <v>69</v>
      </c>
      <c r="B89" s="272">
        <f aca="true" t="shared" si="12" ref="B89:G89">B87+B83+B73+B69+B67+B62+B55+B53+B42+B40+B34+B29+B27+B25+B20+B18+B16</f>
        <v>42706.301865313275</v>
      </c>
      <c r="C89" s="272">
        <f t="shared" si="12"/>
        <v>2357475.8719552</v>
      </c>
      <c r="D89" s="272">
        <f t="shared" si="12"/>
        <v>218922.4231892494</v>
      </c>
      <c r="E89" s="272">
        <f t="shared" si="12"/>
        <v>222937.48190114152</v>
      </c>
      <c r="F89" s="272">
        <f t="shared" si="12"/>
        <v>1411519.8768508723</v>
      </c>
      <c r="G89" s="273">
        <f t="shared" si="12"/>
        <v>504096.09001393704</v>
      </c>
    </row>
    <row r="90" spans="1:7" ht="18">
      <c r="A90" s="120"/>
      <c r="B90" s="214"/>
      <c r="C90" s="214"/>
      <c r="D90" s="214"/>
      <c r="E90" s="214"/>
      <c r="F90" s="214"/>
      <c r="G90" s="214"/>
    </row>
    <row r="91" spans="1:7" ht="18">
      <c r="A91" s="274"/>
      <c r="B91" s="214"/>
      <c r="C91" s="120"/>
      <c r="D91" s="120"/>
      <c r="E91" s="214"/>
      <c r="F91" s="120"/>
      <c r="G91" s="214"/>
    </row>
    <row r="92" spans="1:7" ht="18">
      <c r="A92" s="120"/>
      <c r="B92" s="120"/>
      <c r="C92" s="214"/>
      <c r="D92" s="120"/>
      <c r="E92" s="120"/>
      <c r="F92" s="120"/>
      <c r="G92" s="120"/>
    </row>
    <row r="93" spans="1:7" ht="18">
      <c r="A93" s="120"/>
      <c r="B93" s="214"/>
      <c r="C93" s="214"/>
      <c r="D93" s="120"/>
      <c r="E93" s="214"/>
      <c r="F93" s="120"/>
      <c r="G93" s="120"/>
    </row>
    <row r="94" spans="1:7" ht="18">
      <c r="A94" s="120"/>
      <c r="B94" s="120"/>
      <c r="C94" s="214"/>
      <c r="D94" s="120"/>
      <c r="E94" s="120"/>
      <c r="F94" s="120"/>
      <c r="G94" s="120"/>
    </row>
    <row r="96" ht="12.75">
      <c r="C96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</sheetData>
  <mergeCells count="13">
    <mergeCell ref="A4:G4"/>
    <mergeCell ref="A5:G5"/>
    <mergeCell ref="A6:G6"/>
    <mergeCell ref="A7:A11"/>
    <mergeCell ref="B7:B11"/>
    <mergeCell ref="C7:G7"/>
    <mergeCell ref="C8:C11"/>
    <mergeCell ref="E9:E11"/>
    <mergeCell ref="F9:F11"/>
    <mergeCell ref="G9:G11"/>
    <mergeCell ref="D8:E8"/>
    <mergeCell ref="F8:G8"/>
    <mergeCell ref="D9:D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Zeros="0" view="pageBreakPreview" zoomScale="60" workbookViewId="0" topLeftCell="A1">
      <selection activeCell="D1" sqref="A1:H90"/>
    </sheetView>
  </sheetViews>
  <sheetFormatPr defaultColWidth="11.421875" defaultRowHeight="12.75"/>
  <cols>
    <col min="1" max="1" width="21.421875" style="0" customWidth="1"/>
    <col min="2" max="2" width="24.7109375" style="0" customWidth="1"/>
    <col min="3" max="3" width="23.7109375" style="0" customWidth="1"/>
    <col min="4" max="4" width="23.00390625" style="0" customWidth="1"/>
    <col min="5" max="5" width="15.7109375" style="0" customWidth="1"/>
    <col min="6" max="6" width="17.57421875" style="0" customWidth="1"/>
    <col min="7" max="7" width="17.28125" style="0" customWidth="1"/>
    <col min="8" max="8" width="11.57421875" style="0" bestFit="1" customWidth="1"/>
  </cols>
  <sheetData>
    <row r="1" spans="1:8" ht="18.75">
      <c r="A1" s="120"/>
      <c r="B1" s="120"/>
      <c r="C1" s="120"/>
      <c r="D1" s="121" t="s">
        <v>118</v>
      </c>
      <c r="E1" s="120"/>
      <c r="F1" s="120"/>
      <c r="G1" s="120"/>
      <c r="H1" s="120"/>
    </row>
    <row r="2" spans="1:8" ht="18.75">
      <c r="A2" s="120"/>
      <c r="B2" s="120"/>
      <c r="C2" s="120"/>
      <c r="D2" s="8" t="s">
        <v>117</v>
      </c>
      <c r="E2" s="121"/>
      <c r="F2" s="120"/>
      <c r="G2" s="120"/>
      <c r="H2" s="120"/>
    </row>
    <row r="3" spans="1:8" ht="27" customHeight="1" thickBot="1">
      <c r="A3" s="120"/>
      <c r="B3" s="120"/>
      <c r="C3" s="120"/>
      <c r="D3" s="120"/>
      <c r="E3" s="120"/>
      <c r="F3" s="120"/>
      <c r="G3" s="120"/>
      <c r="H3" s="120"/>
    </row>
    <row r="4" spans="1:8" ht="18">
      <c r="A4" s="122" t="s">
        <v>135</v>
      </c>
      <c r="B4" s="123"/>
      <c r="C4" s="123"/>
      <c r="D4" s="123"/>
      <c r="E4" s="123"/>
      <c r="F4" s="123"/>
      <c r="G4" s="123"/>
      <c r="H4" s="124"/>
    </row>
    <row r="5" spans="1:8" ht="18">
      <c r="A5" s="125" t="s">
        <v>0</v>
      </c>
      <c r="B5" s="126"/>
      <c r="C5" s="126"/>
      <c r="D5" s="126"/>
      <c r="E5" s="126"/>
      <c r="F5" s="126"/>
      <c r="G5" s="126"/>
      <c r="H5" s="127"/>
    </row>
    <row r="6" spans="1:8" ht="18.75" thickBot="1">
      <c r="A6" s="128" t="s">
        <v>134</v>
      </c>
      <c r="B6" s="129"/>
      <c r="C6" s="129"/>
      <c r="D6" s="129"/>
      <c r="E6" s="129"/>
      <c r="F6" s="129"/>
      <c r="G6" s="129"/>
      <c r="H6" s="130"/>
    </row>
    <row r="7" spans="1:8" ht="12.75" customHeight="1">
      <c r="A7" s="131" t="s">
        <v>1</v>
      </c>
      <c r="B7" s="132" t="s">
        <v>2</v>
      </c>
      <c r="C7" s="215" t="s">
        <v>3</v>
      </c>
      <c r="D7" s="216" t="s">
        <v>4</v>
      </c>
      <c r="E7" s="217" t="s">
        <v>5</v>
      </c>
      <c r="F7" s="217"/>
      <c r="G7" s="217"/>
      <c r="H7" s="218"/>
    </row>
    <row r="8" spans="1:8" ht="12.75" customHeight="1">
      <c r="A8" s="136"/>
      <c r="B8" s="137"/>
      <c r="C8" s="219"/>
      <c r="D8" s="146"/>
      <c r="E8" s="145" t="s">
        <v>6</v>
      </c>
      <c r="F8" s="145" t="s">
        <v>7</v>
      </c>
      <c r="G8" s="145" t="s">
        <v>8</v>
      </c>
      <c r="H8" s="220" t="s">
        <v>9</v>
      </c>
    </row>
    <row r="9" spans="1:8" ht="12.75" customHeight="1">
      <c r="A9" s="136"/>
      <c r="B9" s="143"/>
      <c r="C9" s="219"/>
      <c r="D9" s="146"/>
      <c r="E9" s="146"/>
      <c r="F9" s="152"/>
      <c r="G9" s="146"/>
      <c r="H9" s="221"/>
    </row>
    <row r="10" spans="1:8" ht="12.75" customHeight="1">
      <c r="A10" s="148"/>
      <c r="B10" s="149"/>
      <c r="C10" s="219"/>
      <c r="D10" s="146"/>
      <c r="E10" s="146"/>
      <c r="F10" s="152"/>
      <c r="G10" s="146"/>
      <c r="H10" s="221"/>
    </row>
    <row r="11" spans="1:8" ht="13.5" thickBot="1">
      <c r="A11" s="222"/>
      <c r="B11" s="223"/>
      <c r="C11" s="224"/>
      <c r="D11" s="225"/>
      <c r="E11" s="225"/>
      <c r="F11" s="226"/>
      <c r="G11" s="225"/>
      <c r="H11" s="227"/>
    </row>
    <row r="12" spans="1:8" ht="18.75">
      <c r="A12" s="155" t="s">
        <v>10</v>
      </c>
      <c r="B12" s="183">
        <f>+C12+D12+E12+'RESULTADO FINAL NO IBÉRICO 2'!B12+'RESULTADO FINAL NO IBÉRICO 2'!C12</f>
        <v>237855</v>
      </c>
      <c r="C12" s="228">
        <v>90385</v>
      </c>
      <c r="D12" s="228">
        <v>23865</v>
      </c>
      <c r="E12" s="228">
        <v>95142</v>
      </c>
      <c r="F12" s="228">
        <v>38057</v>
      </c>
      <c r="G12" s="228">
        <v>42814</v>
      </c>
      <c r="H12" s="229">
        <v>14271</v>
      </c>
    </row>
    <row r="13" spans="1:8" ht="18.75">
      <c r="A13" s="160" t="s">
        <v>11</v>
      </c>
      <c r="B13" s="70">
        <f>+C13+D13+E13+'RESULTADO FINAL NO IBÉRICO 2'!B13+'RESULTADO FINAL NO IBÉRICO 2'!C13</f>
        <v>230263</v>
      </c>
      <c r="C13" s="230">
        <v>46052</v>
      </c>
      <c r="D13" s="230">
        <v>87499</v>
      </c>
      <c r="E13" s="230">
        <v>78289</v>
      </c>
      <c r="F13" s="230">
        <v>36795</v>
      </c>
      <c r="G13" s="230">
        <v>18789</v>
      </c>
      <c r="H13" s="231">
        <v>22705</v>
      </c>
    </row>
    <row r="14" spans="1:8" ht="18.75">
      <c r="A14" s="160" t="s">
        <v>12</v>
      </c>
      <c r="B14" s="70">
        <f>+C14+D14+E14+'RESULTADO FINAL NO IBÉRICO 2'!B14+'RESULTADO FINAL NO IBÉRICO 2'!C14</f>
        <v>310178</v>
      </c>
      <c r="C14" s="230">
        <v>102358</v>
      </c>
      <c r="D14" s="230">
        <v>52730</v>
      </c>
      <c r="E14" s="230">
        <v>117867</v>
      </c>
      <c r="F14" s="230">
        <v>56576</v>
      </c>
      <c r="G14" s="230">
        <v>30645</v>
      </c>
      <c r="H14" s="231">
        <v>30646</v>
      </c>
    </row>
    <row r="15" spans="1:8" ht="18.75">
      <c r="A15" s="160" t="s">
        <v>13</v>
      </c>
      <c r="B15" s="70">
        <f>+C15+D15+E15+'RESULTADO FINAL NO IBÉRICO 2'!B15+'RESULTADO FINAL NO IBÉRICO 2'!C15</f>
        <v>294080</v>
      </c>
      <c r="C15" s="230">
        <v>47053</v>
      </c>
      <c r="D15" s="230">
        <v>88224</v>
      </c>
      <c r="E15" s="230">
        <v>132336</v>
      </c>
      <c r="F15" s="230">
        <v>58228</v>
      </c>
      <c r="G15" s="230">
        <v>47640</v>
      </c>
      <c r="H15" s="231">
        <v>26468</v>
      </c>
    </row>
    <row r="16" spans="1:8" ht="18.75">
      <c r="A16" s="190" t="s">
        <v>14</v>
      </c>
      <c r="B16" s="232">
        <f>SUM(B12:B15)</f>
        <v>1072376</v>
      </c>
      <c r="C16" s="233">
        <v>285848</v>
      </c>
      <c r="D16" s="233">
        <v>252318</v>
      </c>
      <c r="E16" s="233">
        <v>423634</v>
      </c>
      <c r="F16" s="233">
        <v>189656</v>
      </c>
      <c r="G16" s="233">
        <v>139888</v>
      </c>
      <c r="H16" s="234">
        <v>94090</v>
      </c>
    </row>
    <row r="17" spans="1:8" ht="13.5" customHeight="1" thickBot="1">
      <c r="A17" s="170"/>
      <c r="B17" s="171"/>
      <c r="C17" s="171"/>
      <c r="D17" s="171"/>
      <c r="E17" s="171"/>
      <c r="F17" s="171"/>
      <c r="G17" s="171"/>
      <c r="H17" s="208"/>
    </row>
    <row r="18" spans="1:8" ht="18">
      <c r="A18" s="190" t="s">
        <v>15</v>
      </c>
      <c r="B18" s="191">
        <f>+C18+D18+E18+'RESULTADO FINAL NO IBÉRICO 2'!B18+'RESULTADO FINAL NO IBÉRICO 2'!C18</f>
        <v>13705</v>
      </c>
      <c r="C18" s="191">
        <v>3431</v>
      </c>
      <c r="D18" s="191">
        <v>2859</v>
      </c>
      <c r="E18" s="191">
        <f>F18+G18+H18</f>
        <v>5147</v>
      </c>
      <c r="F18" s="191">
        <v>2265</v>
      </c>
      <c r="G18" s="191">
        <v>2316</v>
      </c>
      <c r="H18" s="235">
        <v>566</v>
      </c>
    </row>
    <row r="19" spans="1:8" ht="18.75" thickBot="1">
      <c r="A19" s="170"/>
      <c r="B19" s="171"/>
      <c r="C19" s="171"/>
      <c r="D19" s="171"/>
      <c r="E19" s="171"/>
      <c r="F19" s="171"/>
      <c r="G19" s="171"/>
      <c r="H19" s="208"/>
    </row>
    <row r="20" spans="1:8" ht="18">
      <c r="A20" s="176" t="s">
        <v>16</v>
      </c>
      <c r="B20" s="177">
        <f>+C20+D20+E20+'RESULTADO FINAL NO IBÉRICO 2'!B20+'RESULTADO FINAL NO IBÉRICO 2'!C20</f>
        <v>1921</v>
      </c>
      <c r="C20" s="177">
        <v>812</v>
      </c>
      <c r="D20" s="177">
        <v>192</v>
      </c>
      <c r="E20" s="177">
        <f>F20+G20+H20</f>
        <v>447</v>
      </c>
      <c r="F20" s="177">
        <v>152</v>
      </c>
      <c r="G20" s="177">
        <v>194</v>
      </c>
      <c r="H20" s="236">
        <v>101</v>
      </c>
    </row>
    <row r="21" spans="1:8" ht="18.75" thickBot="1">
      <c r="A21" s="170"/>
      <c r="B21" s="171"/>
      <c r="C21" s="171"/>
      <c r="D21" s="171"/>
      <c r="E21" s="171"/>
      <c r="F21" s="171"/>
      <c r="G21" s="171"/>
      <c r="H21" s="208"/>
    </row>
    <row r="22" spans="1:8" ht="18">
      <c r="A22" s="182" t="s">
        <v>17</v>
      </c>
      <c r="B22" s="183">
        <f>+C22+D22+E22+'RESULTADO FINAL NO IBÉRICO 2'!B22+'RESULTADO FINAL NO IBÉRICO 2'!C22</f>
        <v>8755</v>
      </c>
      <c r="C22" s="183">
        <v>2824</v>
      </c>
      <c r="D22" s="183">
        <v>1059</v>
      </c>
      <c r="E22" s="183">
        <v>3095</v>
      </c>
      <c r="F22" s="183">
        <f>3095*1372/3174</f>
        <v>1337.8512917454316</v>
      </c>
      <c r="G22" s="183">
        <f>3095*1362/3174</f>
        <v>1328.1001890359169</v>
      </c>
      <c r="H22" s="237">
        <f>E22-F22-G22</f>
        <v>429.04851921865156</v>
      </c>
    </row>
    <row r="23" spans="1:8" ht="18">
      <c r="A23" s="187" t="s">
        <v>18</v>
      </c>
      <c r="B23" s="70">
        <f>+C23+D23+E23+'RESULTADO FINAL NO IBÉRICO 2'!B23+'RESULTADO FINAL NO IBÉRICO 2'!C23</f>
        <v>7063</v>
      </c>
      <c r="C23" s="70">
        <v>1841</v>
      </c>
      <c r="D23" s="70">
        <v>901</v>
      </c>
      <c r="E23" s="70">
        <v>3229</v>
      </c>
      <c r="F23" s="70">
        <f>3229*1432/3312</f>
        <v>1396.1135265700484</v>
      </c>
      <c r="G23" s="70">
        <f>3229*1421/3312</f>
        <v>1385.389190821256</v>
      </c>
      <c r="H23" s="107">
        <f>E23-F23-G23</f>
        <v>447.4972826086955</v>
      </c>
    </row>
    <row r="24" spans="1:8" ht="18">
      <c r="A24" s="160" t="s">
        <v>19</v>
      </c>
      <c r="B24" s="70">
        <f>+C24+D24+E24+'RESULTADO FINAL NO IBÉRICO 2'!B24+'RESULTADO FINAL NO IBÉRICO 2'!C24</f>
        <v>1197</v>
      </c>
      <c r="C24" s="70">
        <v>281</v>
      </c>
      <c r="D24" s="70">
        <v>99</v>
      </c>
      <c r="E24" s="70">
        <v>249</v>
      </c>
      <c r="F24" s="70">
        <f>110*249/225</f>
        <v>121.73333333333333</v>
      </c>
      <c r="G24" s="70">
        <f>249*109/225</f>
        <v>120.62666666666667</v>
      </c>
      <c r="H24" s="107">
        <f>E24-F24-G24</f>
        <v>6.640000000000001</v>
      </c>
    </row>
    <row r="25" spans="1:8" ht="18">
      <c r="A25" s="190" t="s">
        <v>20</v>
      </c>
      <c r="B25" s="191">
        <f>+C25+D25+E25+'RESULTADO FINAL NO IBÉRICO 2'!B25+'RESULTADO FINAL NO IBÉRICO 2'!C25</f>
        <v>17015</v>
      </c>
      <c r="C25" s="191">
        <f>C22+C23+C24</f>
        <v>4946</v>
      </c>
      <c r="D25" s="191">
        <f>D22+D23+D24</f>
        <v>2059</v>
      </c>
      <c r="E25" s="191">
        <f>E22+E23+E24</f>
        <v>6573</v>
      </c>
      <c r="F25" s="191">
        <f>SUM(F22:F24)</f>
        <v>2855.698151648813</v>
      </c>
      <c r="G25" s="191">
        <f>SUM(G22:G24)</f>
        <v>2834.1160465238395</v>
      </c>
      <c r="H25" s="235">
        <f>SUM(H22:H24)</f>
        <v>883.1858018273471</v>
      </c>
    </row>
    <row r="26" spans="1:8" ht="18.75" thickBot="1">
      <c r="A26" s="170"/>
      <c r="B26" s="171"/>
      <c r="C26" s="171"/>
      <c r="D26" s="171"/>
      <c r="E26" s="171"/>
      <c r="F26" s="171"/>
      <c r="G26" s="171"/>
      <c r="H26" s="208"/>
    </row>
    <row r="27" spans="1:8" ht="18">
      <c r="A27" s="190" t="s">
        <v>21</v>
      </c>
      <c r="B27" s="191">
        <f>+C27+D27+E27+'RESULTADO FINAL NO IBÉRICO 2'!B27+'RESULTADO FINAL NO IBÉRICO 2'!C27</f>
        <v>466814</v>
      </c>
      <c r="C27" s="191">
        <v>194971</v>
      </c>
      <c r="D27" s="191">
        <v>98177</v>
      </c>
      <c r="E27" s="191">
        <f>F27+G27+H27</f>
        <v>104350</v>
      </c>
      <c r="F27" s="191">
        <v>76101</v>
      </c>
      <c r="G27" s="238">
        <v>20421</v>
      </c>
      <c r="H27" s="235">
        <v>7828</v>
      </c>
    </row>
    <row r="28" spans="1:8" ht="18.75" thickBot="1">
      <c r="A28" s="170"/>
      <c r="B28" s="171"/>
      <c r="C28" s="171"/>
      <c r="D28" s="171"/>
      <c r="E28" s="171"/>
      <c r="F28" s="171"/>
      <c r="G28" s="171"/>
      <c r="H28" s="208"/>
    </row>
    <row r="29" spans="1:8" ht="18">
      <c r="A29" s="190" t="s">
        <v>22</v>
      </c>
      <c r="B29" s="191">
        <f>+C29+D29+E29+'RESULTADO FINAL NO IBÉRICO 2'!B29+'RESULTADO FINAL NO IBÉRICO 2'!C29</f>
        <v>95837</v>
      </c>
      <c r="C29" s="191">
        <v>13938</v>
      </c>
      <c r="D29" s="191">
        <v>21883</v>
      </c>
      <c r="E29" s="191">
        <f>F29+G29+H29</f>
        <v>54324</v>
      </c>
      <c r="F29" s="191">
        <v>34098</v>
      </c>
      <c r="G29" s="191">
        <v>19622</v>
      </c>
      <c r="H29" s="235">
        <v>604</v>
      </c>
    </row>
    <row r="30" spans="1:8" ht="18.75" thickBot="1">
      <c r="A30" s="170"/>
      <c r="B30" s="171"/>
      <c r="C30" s="171"/>
      <c r="D30" s="171"/>
      <c r="E30" s="171"/>
      <c r="F30" s="171"/>
      <c r="G30" s="171"/>
      <c r="H30" s="208"/>
    </row>
    <row r="31" spans="1:8" ht="18">
      <c r="A31" s="160" t="s">
        <v>23</v>
      </c>
      <c r="B31" s="70">
        <f>C31+D31+E31+'RESULTADO FINAL PORCINO 2'!B31+'RESULTADO FINAL PORCINO 2'!C31</f>
        <v>2752946</v>
      </c>
      <c r="C31" s="70">
        <v>672880</v>
      </c>
      <c r="D31" s="70">
        <v>926835</v>
      </c>
      <c r="E31" s="70">
        <f>F31+G31+H31</f>
        <v>997173</v>
      </c>
      <c r="F31" s="70">
        <v>522152</v>
      </c>
      <c r="G31" s="183">
        <v>469963</v>
      </c>
      <c r="H31" s="237">
        <v>5058</v>
      </c>
    </row>
    <row r="32" spans="1:8" ht="18">
      <c r="A32" s="160" t="s">
        <v>24</v>
      </c>
      <c r="B32" s="70">
        <f>C32+D32+E32+'RESULTADO FINAL PORCINO 2'!B32+'RESULTADO FINAL PORCINO 2'!C32</f>
        <v>814786</v>
      </c>
      <c r="C32" s="70">
        <v>238200</v>
      </c>
      <c r="D32" s="70">
        <v>206302</v>
      </c>
      <c r="E32" s="70">
        <f>F32+G32+H32</f>
        <v>303788</v>
      </c>
      <c r="F32" s="70">
        <v>157719</v>
      </c>
      <c r="G32" s="70">
        <v>117890</v>
      </c>
      <c r="H32" s="107">
        <v>28179</v>
      </c>
    </row>
    <row r="33" spans="1:8" ht="18">
      <c r="A33" s="160" t="s">
        <v>25</v>
      </c>
      <c r="B33" s="70">
        <f>+C33+D33+E33+'RESULTADO FINAL NO IBÉRICO 2'!B33+'RESULTADO FINAL NO IBÉRICO 2'!C33</f>
        <v>2210361</v>
      </c>
      <c r="C33" s="70">
        <v>891394</v>
      </c>
      <c r="D33" s="70">
        <v>497110</v>
      </c>
      <c r="E33" s="70">
        <f>F33+G33+H33</f>
        <v>612770</v>
      </c>
      <c r="F33" s="70">
        <v>236448</v>
      </c>
      <c r="G33" s="70">
        <v>374080</v>
      </c>
      <c r="H33" s="107">
        <v>2242</v>
      </c>
    </row>
    <row r="34" spans="1:8" ht="18">
      <c r="A34" s="190" t="s">
        <v>26</v>
      </c>
      <c r="B34" s="191">
        <f aca="true" t="shared" si="0" ref="B34:H34">SUM(B31:B33)</f>
        <v>5778093</v>
      </c>
      <c r="C34" s="191">
        <f t="shared" si="0"/>
        <v>1802474</v>
      </c>
      <c r="D34" s="191">
        <f t="shared" si="0"/>
        <v>1630247</v>
      </c>
      <c r="E34" s="191">
        <f t="shared" si="0"/>
        <v>1913731</v>
      </c>
      <c r="F34" s="191">
        <f t="shared" si="0"/>
        <v>916319</v>
      </c>
      <c r="G34" s="191">
        <f t="shared" si="0"/>
        <v>961933</v>
      </c>
      <c r="H34" s="235">
        <f t="shared" si="0"/>
        <v>35479</v>
      </c>
    </row>
    <row r="35" spans="1:8" ht="18.75" thickBot="1">
      <c r="A35" s="170"/>
      <c r="B35" s="171"/>
      <c r="C35" s="171"/>
      <c r="D35" s="171"/>
      <c r="E35" s="171"/>
      <c r="F35" s="171"/>
      <c r="G35" s="171"/>
      <c r="H35" s="208"/>
    </row>
    <row r="36" spans="1:8" ht="18">
      <c r="A36" s="160" t="s">
        <v>27</v>
      </c>
      <c r="B36" s="70">
        <f>+C36+D36+E36+'RESULTADO FINAL NO IBÉRICO 2'!B36+'RESULTADO FINAL NO IBÉRICO 2'!C36</f>
        <v>1754354</v>
      </c>
      <c r="C36" s="70">
        <v>491880</v>
      </c>
      <c r="D36" s="70">
        <v>366102</v>
      </c>
      <c r="E36" s="70">
        <f>F36+G36+H36</f>
        <v>703853</v>
      </c>
      <c r="F36" s="70">
        <v>357793</v>
      </c>
      <c r="G36" s="70">
        <v>288363</v>
      </c>
      <c r="H36" s="107">
        <v>57697</v>
      </c>
    </row>
    <row r="37" spans="1:8" ht="18">
      <c r="A37" s="160" t="s">
        <v>28</v>
      </c>
      <c r="B37" s="70">
        <f>+C37+D37+E37+'RESULTADO FINAL NO IBÉRICO 2'!B37+'RESULTADO FINAL NO IBÉRICO 2'!C37</f>
        <v>830666</v>
      </c>
      <c r="C37" s="70">
        <v>150331</v>
      </c>
      <c r="D37" s="70">
        <v>284013</v>
      </c>
      <c r="E37" s="70">
        <f>F37+G37+H37</f>
        <v>351615</v>
      </c>
      <c r="F37" s="70">
        <v>203695</v>
      </c>
      <c r="G37" s="70">
        <v>141631</v>
      </c>
      <c r="H37" s="107">
        <v>6289</v>
      </c>
    </row>
    <row r="38" spans="1:8" ht="18">
      <c r="A38" s="160" t="s">
        <v>29</v>
      </c>
      <c r="B38" s="70">
        <f>+C38+D38+E38+'RESULTADO FINAL NO IBÉRICO 2'!B38+'RESULTADO FINAL NO IBÉRICO 2'!C38</f>
        <v>3988624</v>
      </c>
      <c r="C38" s="70">
        <v>1162253</v>
      </c>
      <c r="D38" s="70">
        <v>1072754</v>
      </c>
      <c r="E38" s="70">
        <f>F38+G38+H38</f>
        <v>1469654</v>
      </c>
      <c r="F38" s="70">
        <v>751895</v>
      </c>
      <c r="G38" s="70">
        <v>689094</v>
      </c>
      <c r="H38" s="107">
        <v>28665</v>
      </c>
    </row>
    <row r="39" spans="1:8" ht="18">
      <c r="A39" s="160" t="s">
        <v>30</v>
      </c>
      <c r="B39" s="70">
        <f>+C39+D39+E39+'RESULTADO FINAL NO IBÉRICO 2'!B39+'RESULTADO FINAL NO IBÉRICO 2'!C39</f>
        <v>416329</v>
      </c>
      <c r="C39" s="70">
        <v>127978</v>
      </c>
      <c r="D39" s="70">
        <v>97365</v>
      </c>
      <c r="E39" s="70">
        <f>F39+G39+H39</f>
        <v>147345</v>
      </c>
      <c r="F39" s="70">
        <v>85571</v>
      </c>
      <c r="G39" s="70">
        <v>60231</v>
      </c>
      <c r="H39" s="107">
        <v>1543</v>
      </c>
    </row>
    <row r="40" spans="1:8" ht="18">
      <c r="A40" s="190" t="s">
        <v>31</v>
      </c>
      <c r="B40" s="191">
        <f aca="true" t="shared" si="1" ref="B40:H40">B36+B37+B38+B39</f>
        <v>6989973</v>
      </c>
      <c r="C40" s="191">
        <f t="shared" si="1"/>
        <v>1932442</v>
      </c>
      <c r="D40" s="191">
        <f t="shared" si="1"/>
        <v>1820234</v>
      </c>
      <c r="E40" s="191">
        <f t="shared" si="1"/>
        <v>2672467</v>
      </c>
      <c r="F40" s="191">
        <f t="shared" si="1"/>
        <v>1398954</v>
      </c>
      <c r="G40" s="191">
        <f t="shared" si="1"/>
        <v>1179319</v>
      </c>
      <c r="H40" s="235">
        <f t="shared" si="1"/>
        <v>94194</v>
      </c>
    </row>
    <row r="41" spans="1:8" ht="18.75" thickBot="1">
      <c r="A41" s="170"/>
      <c r="B41" s="171"/>
      <c r="C41" s="171"/>
      <c r="D41" s="171"/>
      <c r="E41" s="171"/>
      <c r="F41" s="171"/>
      <c r="G41" s="171"/>
      <c r="H41" s="208"/>
    </row>
    <row r="42" spans="1:8" ht="18">
      <c r="A42" s="190" t="s">
        <v>32</v>
      </c>
      <c r="B42" s="191">
        <f>+C42+D42+E42+'RESULTADO FINAL NO IBÉRICO 2'!B42+'RESULTADO FINAL NO IBÉRICO 2'!C42</f>
        <v>50980</v>
      </c>
      <c r="C42" s="191">
        <v>19790</v>
      </c>
      <c r="D42" s="191">
        <v>6041</v>
      </c>
      <c r="E42" s="191">
        <f>F42+G42+H42</f>
        <v>9149</v>
      </c>
      <c r="F42" s="191">
        <v>4313</v>
      </c>
      <c r="G42" s="191">
        <v>2826</v>
      </c>
      <c r="H42" s="235">
        <v>2010</v>
      </c>
    </row>
    <row r="43" spans="1:8" ht="18.75" thickBot="1">
      <c r="A43" s="170"/>
      <c r="B43" s="171"/>
      <c r="C43" s="171"/>
      <c r="D43" s="171"/>
      <c r="E43" s="171"/>
      <c r="F43" s="171"/>
      <c r="G43" s="171" t="s">
        <v>133</v>
      </c>
      <c r="H43" s="208"/>
    </row>
    <row r="44" spans="1:8" ht="18">
      <c r="A44" s="182" t="s">
        <v>33</v>
      </c>
      <c r="B44" s="183">
        <f>+C44+D44+E44+'RESULTADO FINAL NO IBÉRICO 2'!B44+'RESULTADO FINAL NO IBÉRICO 2'!C44</f>
        <v>84284</v>
      </c>
      <c r="C44" s="183">
        <v>28144</v>
      </c>
      <c r="D44" s="183">
        <v>12023</v>
      </c>
      <c r="E44" s="183">
        <f>F44+G44+H44</f>
        <v>28756</v>
      </c>
      <c r="F44" s="183">
        <v>14575</v>
      </c>
      <c r="G44" s="183">
        <v>9258</v>
      </c>
      <c r="H44" s="237">
        <v>4923</v>
      </c>
    </row>
    <row r="45" spans="1:8" ht="18">
      <c r="A45" s="187" t="s">
        <v>34</v>
      </c>
      <c r="B45" s="70">
        <f>+C45+D45+E45+'RESULTADO FINAL NO IBÉRICO 2'!B45+'RESULTADO FINAL NO IBÉRICO 2'!C45</f>
        <v>360440</v>
      </c>
      <c r="C45" s="70">
        <v>115227</v>
      </c>
      <c r="D45" s="70">
        <v>70130</v>
      </c>
      <c r="E45" s="70">
        <f>F45+G45+H45</f>
        <v>144437</v>
      </c>
      <c r="F45" s="70">
        <v>55395</v>
      </c>
      <c r="G45" s="70">
        <v>62969</v>
      </c>
      <c r="H45" s="107">
        <v>26073</v>
      </c>
    </row>
    <row r="46" spans="1:8" ht="18">
      <c r="A46" s="187" t="s">
        <v>35</v>
      </c>
      <c r="B46" s="70">
        <f>+C46+D46+E46+'RESULTADO FINAL NO IBÉRICO 2'!B46+'RESULTADO FINAL NO IBÉRICO 2'!C46</f>
        <v>70110</v>
      </c>
      <c r="C46" s="70">
        <v>15158</v>
      </c>
      <c r="D46" s="70">
        <v>13247</v>
      </c>
      <c r="E46" s="70">
        <f>F46+G46+H46</f>
        <v>36789</v>
      </c>
      <c r="F46" s="70">
        <v>19479</v>
      </c>
      <c r="G46" s="70">
        <v>13427</v>
      </c>
      <c r="H46" s="107">
        <v>3883</v>
      </c>
    </row>
    <row r="47" spans="1:8" ht="18">
      <c r="A47" s="160" t="s">
        <v>36</v>
      </c>
      <c r="B47" s="70">
        <f>+C47+D47+E47+'RESULTADO FINAL NO IBÉRICO 2'!B47+'RESULTADO FINAL NO IBÉRICO 2'!C47</f>
        <v>120186</v>
      </c>
      <c r="C47" s="70">
        <v>50048</v>
      </c>
      <c r="D47" s="70">
        <v>13408</v>
      </c>
      <c r="E47" s="70">
        <f aca="true" t="shared" si="2" ref="E47:E52">F47+G47+H47</f>
        <v>43249</v>
      </c>
      <c r="F47" s="70">
        <v>23928</v>
      </c>
      <c r="G47" s="70">
        <v>19296</v>
      </c>
      <c r="H47" s="107">
        <v>25</v>
      </c>
    </row>
    <row r="48" spans="1:8" ht="18">
      <c r="A48" s="160" t="s">
        <v>37</v>
      </c>
      <c r="B48" s="70">
        <f>+C48+D48+E48+'RESULTADO FINAL NO IBÉRICO 2'!B48+'RESULTADO FINAL NO IBÉRICO 2'!C48</f>
        <v>58103</v>
      </c>
      <c r="C48" s="70">
        <v>14837</v>
      </c>
      <c r="D48" s="70">
        <v>6658</v>
      </c>
      <c r="E48" s="70">
        <f t="shared" si="2"/>
        <v>26851</v>
      </c>
      <c r="F48" s="70">
        <v>7773</v>
      </c>
      <c r="G48" s="70">
        <v>15020</v>
      </c>
      <c r="H48" s="107">
        <v>4058</v>
      </c>
    </row>
    <row r="49" spans="1:8" ht="18">
      <c r="A49" s="160" t="s">
        <v>38</v>
      </c>
      <c r="B49" s="70">
        <f>+C49+D49+E49+'RESULTADO FINAL NO IBÉRICO 2'!B49+'RESULTADO FINAL NO IBÉRICO 2'!C49</f>
        <v>1041878</v>
      </c>
      <c r="C49" s="70">
        <v>409081</v>
      </c>
      <c r="D49" s="70">
        <v>169973</v>
      </c>
      <c r="E49" s="70">
        <f t="shared" si="2"/>
        <v>301592</v>
      </c>
      <c r="F49" s="70">
        <v>173608</v>
      </c>
      <c r="G49" s="70">
        <v>127728</v>
      </c>
      <c r="H49" s="107">
        <v>256</v>
      </c>
    </row>
    <row r="50" spans="1:8" ht="18">
      <c r="A50" s="160" t="s">
        <v>39</v>
      </c>
      <c r="B50" s="70">
        <f>+C50+D50+E50+'RESULTADO FINAL NO IBÉRICO 2'!B50+'RESULTADO FINAL NO IBÉRICO 2'!C50</f>
        <v>358397</v>
      </c>
      <c r="C50" s="70">
        <v>93432</v>
      </c>
      <c r="D50" s="70">
        <v>88848</v>
      </c>
      <c r="E50" s="70">
        <f t="shared" si="2"/>
        <v>144204</v>
      </c>
      <c r="F50" s="70">
        <v>52789</v>
      </c>
      <c r="G50" s="70">
        <v>81521</v>
      </c>
      <c r="H50" s="107">
        <v>9894</v>
      </c>
    </row>
    <row r="51" spans="1:8" ht="18">
      <c r="A51" s="160" t="s">
        <v>40</v>
      </c>
      <c r="B51" s="70">
        <f>+C51+D51+E51+'RESULTADO FINAL NO IBÉRICO 2'!B51+'RESULTADO FINAL NO IBÉRICO 2'!C51</f>
        <v>282791</v>
      </c>
      <c r="C51" s="70">
        <v>97254</v>
      </c>
      <c r="D51" s="70">
        <v>51354</v>
      </c>
      <c r="E51" s="70">
        <f t="shared" si="2"/>
        <v>107574</v>
      </c>
      <c r="F51" s="70">
        <v>53273</v>
      </c>
      <c r="G51" s="70">
        <v>46578</v>
      </c>
      <c r="H51" s="107">
        <v>7723</v>
      </c>
    </row>
    <row r="52" spans="1:8" ht="18">
      <c r="A52" s="160" t="s">
        <v>41</v>
      </c>
      <c r="B52" s="70">
        <f>+C52+D52+E52+'RESULTADO FINAL NO IBÉRICO 2'!B52+'RESULTADO FINAL NO IBÉRICO 2'!C52</f>
        <v>297914</v>
      </c>
      <c r="C52" s="70">
        <v>71499</v>
      </c>
      <c r="D52" s="70">
        <v>60841</v>
      </c>
      <c r="E52" s="70">
        <f t="shared" si="2"/>
        <v>130135</v>
      </c>
      <c r="F52" s="70">
        <v>51125</v>
      </c>
      <c r="G52" s="70">
        <v>67291</v>
      </c>
      <c r="H52" s="107">
        <v>11719</v>
      </c>
    </row>
    <row r="53" spans="1:8" ht="18">
      <c r="A53" s="197" t="s">
        <v>42</v>
      </c>
      <c r="B53" s="191">
        <f>SUM(B44:B52)</f>
        <v>2674103</v>
      </c>
      <c r="C53" s="191">
        <f aca="true" t="shared" si="3" ref="C53:H53">SUM(C44:C52)</f>
        <v>894680</v>
      </c>
      <c r="D53" s="191">
        <f t="shared" si="3"/>
        <v>486482</v>
      </c>
      <c r="E53" s="191">
        <f t="shared" si="3"/>
        <v>963587</v>
      </c>
      <c r="F53" s="191">
        <f t="shared" si="3"/>
        <v>451945</v>
      </c>
      <c r="G53" s="191">
        <f t="shared" si="3"/>
        <v>443088</v>
      </c>
      <c r="H53" s="235">
        <f t="shared" si="3"/>
        <v>68554</v>
      </c>
    </row>
    <row r="54" spans="1:8" ht="18.75" thickBot="1">
      <c r="A54" s="200"/>
      <c r="B54" s="171"/>
      <c r="C54" s="171"/>
      <c r="D54" s="171"/>
      <c r="E54" s="171"/>
      <c r="F54" s="171"/>
      <c r="G54" s="171"/>
      <c r="H54" s="208"/>
    </row>
    <row r="55" spans="1:8" ht="18">
      <c r="A55" s="176" t="s">
        <v>127</v>
      </c>
      <c r="B55" s="177">
        <f>+C55+D55+E55+'RESULTADO FINAL NO IBÉRICO 2'!B55+'RESULTADO FINAL NO IBÉRICO 2'!C55</f>
        <v>14072.590659531135</v>
      </c>
      <c r="C55" s="239">
        <v>5730.351297496505</v>
      </c>
      <c r="D55" s="239">
        <v>1988.683857102593</v>
      </c>
      <c r="E55" s="177">
        <v>3975.6542514099942</v>
      </c>
      <c r="F55" s="239">
        <v>1725.2384283783924</v>
      </c>
      <c r="G55" s="239">
        <v>1846.5530054470105</v>
      </c>
      <c r="H55" s="240">
        <v>403.8628175845911</v>
      </c>
    </row>
    <row r="56" spans="1:8" ht="18.75" thickBot="1">
      <c r="A56" s="200"/>
      <c r="B56" s="171"/>
      <c r="C56" s="171"/>
      <c r="D56" s="171"/>
      <c r="E56" s="171"/>
      <c r="F56" s="171"/>
      <c r="G56" s="171"/>
      <c r="H56" s="208"/>
    </row>
    <row r="57" spans="1:8" ht="18">
      <c r="A57" s="155" t="s">
        <v>43</v>
      </c>
      <c r="B57" s="183">
        <f>+C57+D57+E57+'RESULTADO FINAL NO IBÉRICO 2'!B57+'RESULTADO FINAL NO IBÉRICO 2'!C57</f>
        <v>244266</v>
      </c>
      <c r="C57" s="183">
        <v>95434</v>
      </c>
      <c r="D57" s="183">
        <v>55808</v>
      </c>
      <c r="E57" s="183">
        <f>F57+G57+H57</f>
        <v>70565</v>
      </c>
      <c r="F57" s="183">
        <v>29620</v>
      </c>
      <c r="G57" s="183">
        <v>30842</v>
      </c>
      <c r="H57" s="237">
        <v>10103</v>
      </c>
    </row>
    <row r="58" spans="1:8" ht="18">
      <c r="A58" s="187" t="s">
        <v>44</v>
      </c>
      <c r="B58" s="70">
        <f>+C58+D58+E58+'RESULTADO FINAL NO IBÉRICO 2'!B58+'RESULTADO FINAL NO IBÉRICO 2'!C58</f>
        <v>51861</v>
      </c>
      <c r="C58" s="70">
        <v>24260</v>
      </c>
      <c r="D58" s="70">
        <v>7794</v>
      </c>
      <c r="E58" s="70">
        <f>F58+G58+H58</f>
        <v>10568</v>
      </c>
      <c r="F58" s="70">
        <v>3251</v>
      </c>
      <c r="G58" s="70">
        <v>6217</v>
      </c>
      <c r="H58" s="107">
        <v>1100</v>
      </c>
    </row>
    <row r="59" spans="1:8" ht="18">
      <c r="A59" s="160" t="s">
        <v>45</v>
      </c>
      <c r="B59" s="70">
        <f>+C59+D59+E59+'RESULTADO FINAL NO IBÉRICO 2'!B59+'RESULTADO FINAL NO IBÉRICO 2'!C59</f>
        <v>203490</v>
      </c>
      <c r="C59" s="70">
        <v>58559</v>
      </c>
      <c r="D59" s="70">
        <v>26381</v>
      </c>
      <c r="E59" s="70">
        <f>F59+G59+H59</f>
        <v>93101</v>
      </c>
      <c r="F59" s="70">
        <v>29053</v>
      </c>
      <c r="G59" s="70">
        <v>55356</v>
      </c>
      <c r="H59" s="107">
        <v>8692</v>
      </c>
    </row>
    <row r="60" spans="1:8" ht="18">
      <c r="A60" s="160" t="s">
        <v>46</v>
      </c>
      <c r="B60" s="70">
        <f>+C60+D60+E60+'RESULTADO FINAL NO IBÉRICO 2'!B60+'RESULTADO FINAL NO IBÉRICO 2'!C60</f>
        <v>8812</v>
      </c>
      <c r="C60" s="70">
        <v>1218</v>
      </c>
      <c r="D60" s="70">
        <v>4075</v>
      </c>
      <c r="E60" s="70">
        <f>F60+G60+H60</f>
        <v>3155</v>
      </c>
      <c r="F60" s="70">
        <v>755</v>
      </c>
      <c r="G60" s="70">
        <v>2400</v>
      </c>
      <c r="H60" s="107">
        <v>0</v>
      </c>
    </row>
    <row r="61" spans="1:8" ht="18">
      <c r="A61" s="160" t="s">
        <v>47</v>
      </c>
      <c r="B61" s="70">
        <f>+C61+D61+E61+'RESULTADO FINAL NO IBÉRICO 2'!B61+'RESULTADO FINAL NO IBÉRICO 2'!C61</f>
        <v>907594</v>
      </c>
      <c r="C61" s="70">
        <v>256286</v>
      </c>
      <c r="D61" s="70">
        <v>188600</v>
      </c>
      <c r="E61" s="70">
        <f>F61+G61+H61</f>
        <v>368533</v>
      </c>
      <c r="F61" s="70">
        <v>170935</v>
      </c>
      <c r="G61" s="70">
        <v>150701</v>
      </c>
      <c r="H61" s="107">
        <v>46897</v>
      </c>
    </row>
    <row r="62" spans="1:8" ht="18">
      <c r="A62" s="190" t="s">
        <v>48</v>
      </c>
      <c r="B62" s="191">
        <f>+C62+D62+E62+'RESULTADO FINAL NO IBÉRICO 2'!B62+'RESULTADO FINAL NO IBÉRICO 2'!C62</f>
        <v>1416023</v>
      </c>
      <c r="C62" s="191">
        <f aca="true" t="shared" si="4" ref="C62:H62">SUM(C57:C61)</f>
        <v>435757</v>
      </c>
      <c r="D62" s="191">
        <f t="shared" si="4"/>
        <v>282658</v>
      </c>
      <c r="E62" s="191">
        <f t="shared" si="4"/>
        <v>545922</v>
      </c>
      <c r="F62" s="191">
        <f t="shared" si="4"/>
        <v>233614</v>
      </c>
      <c r="G62" s="191">
        <f t="shared" si="4"/>
        <v>245516</v>
      </c>
      <c r="H62" s="235">
        <f t="shared" si="4"/>
        <v>66792</v>
      </c>
    </row>
    <row r="63" spans="1:8" ht="18.75" thickBot="1">
      <c r="A63" s="170"/>
      <c r="B63" s="171"/>
      <c r="C63" s="171"/>
      <c r="D63" s="171"/>
      <c r="E63" s="171"/>
      <c r="F63" s="171"/>
      <c r="G63" s="171"/>
      <c r="H63" s="208"/>
    </row>
    <row r="64" spans="1:8" ht="18">
      <c r="A64" s="155" t="s">
        <v>49</v>
      </c>
      <c r="B64" s="183">
        <f>+C64+D64+E64+'RESULTADO FINAL NO IBÉRICO 2'!B64+'RESULTADO FINAL NO IBÉRICO 2'!C64</f>
        <v>54939</v>
      </c>
      <c r="C64" s="183">
        <v>19354</v>
      </c>
      <c r="D64" s="183">
        <v>14266</v>
      </c>
      <c r="E64" s="183">
        <f>F64+G64+H64</f>
        <v>15657</v>
      </c>
      <c r="F64" s="183">
        <v>8046</v>
      </c>
      <c r="G64" s="183">
        <v>7611</v>
      </c>
      <c r="H64" s="237">
        <v>0</v>
      </c>
    </row>
    <row r="65" spans="1:8" ht="18">
      <c r="A65" s="187" t="s">
        <v>50</v>
      </c>
      <c r="B65" s="70">
        <f>+C65+D65+E65+'RESULTADO FINAL NO IBÉRICO 2'!B65+'RESULTADO FINAL NO IBÉRICO 2'!C65</f>
        <v>538887</v>
      </c>
      <c r="C65" s="70">
        <v>58914</v>
      </c>
      <c r="D65" s="70">
        <v>161529</v>
      </c>
      <c r="E65" s="70">
        <f>F65+G65+H65</f>
        <v>278900</v>
      </c>
      <c r="F65" s="70">
        <v>131775</v>
      </c>
      <c r="G65" s="70">
        <v>143623</v>
      </c>
      <c r="H65" s="107">
        <v>3502</v>
      </c>
    </row>
    <row r="66" spans="1:8" ht="18">
      <c r="A66" s="160" t="s">
        <v>51</v>
      </c>
      <c r="B66" s="70">
        <f>+C66+D66+E66+'RESULTADO FINAL NO IBÉRICO 2'!B66+'RESULTADO FINAL NO IBÉRICO 2'!C66</f>
        <v>401741</v>
      </c>
      <c r="C66" s="70">
        <v>157292</v>
      </c>
      <c r="D66" s="70">
        <v>65490</v>
      </c>
      <c r="E66" s="70">
        <f>F66+G66+H66</f>
        <v>142555</v>
      </c>
      <c r="F66" s="70">
        <v>57358</v>
      </c>
      <c r="G66" s="70">
        <v>82553</v>
      </c>
      <c r="H66" s="107">
        <v>2644</v>
      </c>
    </row>
    <row r="67" spans="1:8" ht="18">
      <c r="A67" s="190" t="s">
        <v>52</v>
      </c>
      <c r="B67" s="191">
        <f>SUM(B64:B66)</f>
        <v>995567</v>
      </c>
      <c r="C67" s="191">
        <f aca="true" t="shared" si="5" ref="C67:H67">SUM(C64:C66)</f>
        <v>235560</v>
      </c>
      <c r="D67" s="191">
        <f t="shared" si="5"/>
        <v>241285</v>
      </c>
      <c r="E67" s="191">
        <f t="shared" si="5"/>
        <v>437112</v>
      </c>
      <c r="F67" s="191">
        <f t="shared" si="5"/>
        <v>197179</v>
      </c>
      <c r="G67" s="191">
        <f t="shared" si="5"/>
        <v>233787</v>
      </c>
      <c r="H67" s="235">
        <f t="shared" si="5"/>
        <v>6146</v>
      </c>
    </row>
    <row r="68" spans="1:8" ht="18.75" thickBot="1">
      <c r="A68" s="170"/>
      <c r="B68" s="171"/>
      <c r="C68" s="171"/>
      <c r="D68" s="171"/>
      <c r="E68" s="171"/>
      <c r="F68" s="171"/>
      <c r="G68" s="171"/>
      <c r="H68" s="208"/>
    </row>
    <row r="69" spans="1:8" ht="18">
      <c r="A69" s="176" t="s">
        <v>53</v>
      </c>
      <c r="B69" s="177">
        <f>+C69+D69+E69+'RESULTADO FINAL NO IBÉRICO 2'!B69+'RESULTADO FINAL NO IBÉRICO 2'!C69</f>
        <v>1801626.15220628</v>
      </c>
      <c r="C69" s="241">
        <v>404092.93103256106</v>
      </c>
      <c r="D69" s="241">
        <v>401601.2346004165</v>
      </c>
      <c r="E69" s="177">
        <f>F69+G69+H69</f>
        <v>824417.605645242</v>
      </c>
      <c r="F69" s="241">
        <v>431297.19222680165</v>
      </c>
      <c r="G69" s="241">
        <v>312444.27430484584</v>
      </c>
      <c r="H69" s="242">
        <v>80676.13911359455</v>
      </c>
    </row>
    <row r="70" spans="1:8" ht="18.75" thickBot="1">
      <c r="A70" s="170"/>
      <c r="B70" s="171"/>
      <c r="C70" s="171"/>
      <c r="D70" s="171"/>
      <c r="E70" s="171"/>
      <c r="F70" s="171"/>
      <c r="G70" s="171"/>
      <c r="H70" s="208"/>
    </row>
    <row r="71" spans="1:8" ht="18">
      <c r="A71" s="155" t="s">
        <v>54</v>
      </c>
      <c r="B71" s="183">
        <f>+C71+D71+E71+'RESULTADO FINAL NO IBÉRICO 2'!B71+'RESULTADO FINAL NO IBÉRICO 2'!C71</f>
        <v>175892</v>
      </c>
      <c r="C71" s="183">
        <v>34811</v>
      </c>
      <c r="D71" s="183">
        <v>34231</v>
      </c>
      <c r="E71" s="183">
        <f>F71+G71+H71</f>
        <v>75773</v>
      </c>
      <c r="F71" s="183">
        <v>21694</v>
      </c>
      <c r="G71" s="183">
        <v>26209</v>
      </c>
      <c r="H71" s="237">
        <v>27870</v>
      </c>
    </row>
    <row r="72" spans="1:8" ht="18">
      <c r="A72" s="160" t="s">
        <v>55</v>
      </c>
      <c r="B72" s="70">
        <f>+C72+D72+E72+'RESULTADO FINAL NO IBÉRICO 2'!B72+'RESULTADO FINAL NO IBÉRICO 2'!C72</f>
        <v>11516</v>
      </c>
      <c r="C72" s="70">
        <v>2529</v>
      </c>
      <c r="D72" s="70">
        <v>2677</v>
      </c>
      <c r="E72" s="70">
        <f>F72+G72+H72</f>
        <v>4761</v>
      </c>
      <c r="F72" s="70">
        <v>2231</v>
      </c>
      <c r="G72" s="70">
        <v>1980</v>
      </c>
      <c r="H72" s="107">
        <v>550</v>
      </c>
    </row>
    <row r="73" spans="1:8" ht="18">
      <c r="A73" s="190" t="s">
        <v>56</v>
      </c>
      <c r="B73" s="191">
        <f>SUM(B71:B72)</f>
        <v>187408</v>
      </c>
      <c r="C73" s="191">
        <f aca="true" t="shared" si="6" ref="C73:H73">SUM(C71:C72)</f>
        <v>37340</v>
      </c>
      <c r="D73" s="191">
        <f t="shared" si="6"/>
        <v>36908</v>
      </c>
      <c r="E73" s="191">
        <f t="shared" si="6"/>
        <v>80534</v>
      </c>
      <c r="F73" s="191">
        <f t="shared" si="6"/>
        <v>23925</v>
      </c>
      <c r="G73" s="191">
        <f t="shared" si="6"/>
        <v>28189</v>
      </c>
      <c r="H73" s="235">
        <f t="shared" si="6"/>
        <v>28420</v>
      </c>
    </row>
    <row r="74" spans="1:8" ht="18.75" thickBot="1">
      <c r="A74" s="170"/>
      <c r="B74" s="171"/>
      <c r="C74" s="171"/>
      <c r="D74" s="171"/>
      <c r="E74" s="171"/>
      <c r="F74" s="171"/>
      <c r="G74" s="171"/>
      <c r="H74" s="208"/>
    </row>
    <row r="75" spans="1:8" ht="12.75" customHeight="1">
      <c r="A75" s="182" t="s">
        <v>57</v>
      </c>
      <c r="B75" s="183">
        <f>+C75+D75+E75+'RESULTADO FINAL NO IBÉRICO 2'!B75+'RESULTADO FINAL NO IBÉRICO 2'!C75</f>
        <v>421605</v>
      </c>
      <c r="C75" s="70">
        <v>108712</v>
      </c>
      <c r="D75" s="70">
        <v>137681</v>
      </c>
      <c r="E75" s="183">
        <f aca="true" t="shared" si="7" ref="E75:E82">F75+G75+H75</f>
        <v>147494</v>
      </c>
      <c r="F75" s="70">
        <v>62866</v>
      </c>
      <c r="G75" s="70">
        <v>84628</v>
      </c>
      <c r="H75" s="237">
        <v>0</v>
      </c>
    </row>
    <row r="76" spans="1:8" ht="12.75" customHeight="1">
      <c r="A76" s="187" t="s">
        <v>58</v>
      </c>
      <c r="B76" s="70">
        <f>+C76+D76+E76+'RESULTADO FINAL NO IBÉRICO 2'!B76+'RESULTADO FINAL NO IBÉRICO 2'!C76</f>
        <v>18562</v>
      </c>
      <c r="C76" s="70">
        <v>7970</v>
      </c>
      <c r="D76" s="70">
        <v>2304</v>
      </c>
      <c r="E76" s="70">
        <f t="shared" si="7"/>
        <v>6284</v>
      </c>
      <c r="F76" s="70">
        <v>2792</v>
      </c>
      <c r="G76" s="70">
        <v>3492</v>
      </c>
      <c r="H76" s="107">
        <v>0</v>
      </c>
    </row>
    <row r="77" spans="1:8" ht="18">
      <c r="A77" s="187" t="s">
        <v>59</v>
      </c>
      <c r="B77" s="70">
        <f>+C77+D77+E77+'RESULTADO FINAL NO IBÉRICO 2'!B77+'RESULTADO FINAL NO IBÉRICO 2'!C77</f>
        <v>33244</v>
      </c>
      <c r="C77" s="70">
        <v>14740</v>
      </c>
      <c r="D77" s="70">
        <v>8173</v>
      </c>
      <c r="E77" s="70">
        <f t="shared" si="7"/>
        <v>5874</v>
      </c>
      <c r="F77" s="70">
        <v>2808</v>
      </c>
      <c r="G77" s="70">
        <v>3066</v>
      </c>
      <c r="H77" s="107">
        <v>0</v>
      </c>
    </row>
    <row r="78" spans="1:8" ht="18">
      <c r="A78" s="160" t="s">
        <v>60</v>
      </c>
      <c r="B78" s="70">
        <f>+C78+D78+E78+'RESULTADO FINAL NO IBÉRICO 2'!B78+'RESULTADO FINAL NO IBÉRICO 2'!C78</f>
        <v>140764</v>
      </c>
      <c r="C78" s="70">
        <v>50484</v>
      </c>
      <c r="D78" s="70">
        <v>40153</v>
      </c>
      <c r="E78" s="70">
        <f t="shared" si="7"/>
        <v>34788</v>
      </c>
      <c r="F78" s="70">
        <v>20263</v>
      </c>
      <c r="G78" s="70">
        <v>14525</v>
      </c>
      <c r="H78" s="107">
        <v>0</v>
      </c>
    </row>
    <row r="79" spans="1:8" ht="18">
      <c r="A79" s="160" t="s">
        <v>61</v>
      </c>
      <c r="B79" s="70">
        <f>+C79+D79+E79+'RESULTADO FINAL NO IBÉRICO 2'!B79+'RESULTADO FINAL NO IBÉRICO 2'!C79</f>
        <v>2998</v>
      </c>
      <c r="C79" s="70">
        <v>1266</v>
      </c>
      <c r="D79" s="70">
        <v>429</v>
      </c>
      <c r="E79" s="70">
        <f t="shared" si="7"/>
        <v>859</v>
      </c>
      <c r="F79" s="70">
        <v>429</v>
      </c>
      <c r="G79" s="70">
        <v>430</v>
      </c>
      <c r="H79" s="107">
        <v>0</v>
      </c>
    </row>
    <row r="80" spans="1:8" ht="18">
      <c r="A80" s="187" t="s">
        <v>62</v>
      </c>
      <c r="B80" s="70">
        <f>+C80+D80+E80+'RESULTADO FINAL NO IBÉRICO 2'!B80+'RESULTADO FINAL NO IBÉRICO 2'!C80</f>
        <v>133222</v>
      </c>
      <c r="C80" s="70">
        <v>61418</v>
      </c>
      <c r="D80" s="70">
        <v>20182</v>
      </c>
      <c r="E80" s="70">
        <f t="shared" si="7"/>
        <v>33803</v>
      </c>
      <c r="F80" s="70">
        <v>16628</v>
      </c>
      <c r="G80" s="70">
        <v>17175</v>
      </c>
      <c r="H80" s="107">
        <v>0</v>
      </c>
    </row>
    <row r="81" spans="1:8" ht="18">
      <c r="A81" s="187" t="s">
        <v>63</v>
      </c>
      <c r="B81" s="70">
        <f>+C81+D81+E81+'RESULTADO FINAL NO IBÉRICO 2'!B81+'RESULTADO FINAL NO IBÉRICO 2'!C81</f>
        <v>253763</v>
      </c>
      <c r="C81" s="70">
        <v>97132</v>
      </c>
      <c r="D81" s="70">
        <v>67233</v>
      </c>
      <c r="E81" s="70">
        <f t="shared" si="7"/>
        <v>64747</v>
      </c>
      <c r="F81" s="70">
        <v>29285</v>
      </c>
      <c r="G81" s="70">
        <v>35462</v>
      </c>
      <c r="H81" s="107">
        <v>0</v>
      </c>
    </row>
    <row r="82" spans="1:8" ht="18">
      <c r="A82" s="160" t="s">
        <v>64</v>
      </c>
      <c r="B82" s="70">
        <f>+C82+D82+E82+'RESULTADO FINAL NO IBÉRICO 2'!B82+'RESULTADO FINAL NO IBÉRICO 2'!C82</f>
        <v>324304</v>
      </c>
      <c r="C82" s="70">
        <v>105001</v>
      </c>
      <c r="D82" s="70">
        <v>83424</v>
      </c>
      <c r="E82" s="70">
        <f t="shared" si="7"/>
        <v>100913</v>
      </c>
      <c r="F82" s="70">
        <v>48632</v>
      </c>
      <c r="G82" s="70">
        <v>52281</v>
      </c>
      <c r="H82" s="107">
        <v>0</v>
      </c>
    </row>
    <row r="83" spans="1:8" ht="18">
      <c r="A83" s="190" t="s">
        <v>65</v>
      </c>
      <c r="B83" s="191">
        <f aca="true" t="shared" si="8" ref="B83:H83">SUM(B75:B82)</f>
        <v>1328462</v>
      </c>
      <c r="C83" s="191">
        <f t="shared" si="8"/>
        <v>446723</v>
      </c>
      <c r="D83" s="191">
        <f t="shared" si="8"/>
        <v>359579</v>
      </c>
      <c r="E83" s="191">
        <f t="shared" si="8"/>
        <v>394762</v>
      </c>
      <c r="F83" s="191">
        <f t="shared" si="8"/>
        <v>183703</v>
      </c>
      <c r="G83" s="191">
        <f t="shared" si="8"/>
        <v>211059</v>
      </c>
      <c r="H83" s="235">
        <f t="shared" si="8"/>
        <v>0</v>
      </c>
    </row>
    <row r="84" spans="1:8" ht="18.75" thickBot="1">
      <c r="A84" s="170"/>
      <c r="B84" s="171"/>
      <c r="C84" s="171"/>
      <c r="D84" s="171"/>
      <c r="E84" s="171"/>
      <c r="F84" s="171"/>
      <c r="G84" s="171"/>
      <c r="H84" s="208"/>
    </row>
    <row r="85" spans="1:8" ht="18">
      <c r="A85" s="155" t="s">
        <v>66</v>
      </c>
      <c r="B85" s="183">
        <f>+C85+D85+E85+'RESULTADO FINAL NO IBÉRICO 2'!B85+'RESULTADO FINAL NO IBÉRICO 2'!C85</f>
        <v>33447</v>
      </c>
      <c r="C85" s="183">
        <v>12032</v>
      </c>
      <c r="D85" s="183">
        <v>5497</v>
      </c>
      <c r="E85" s="183">
        <f>F85+G85+H85</f>
        <v>10161</v>
      </c>
      <c r="F85" s="183">
        <v>7363</v>
      </c>
      <c r="G85" s="183">
        <v>2798</v>
      </c>
      <c r="H85" s="237">
        <v>0</v>
      </c>
    </row>
    <row r="86" spans="1:8" ht="18">
      <c r="A86" s="160" t="s">
        <v>67</v>
      </c>
      <c r="B86" s="70">
        <f>+C86+D86+E86+'RESULTADO FINAL NO IBÉRICO 2'!B86+'RESULTADO FINAL NO IBÉRICO 2'!C86</f>
        <v>34020</v>
      </c>
      <c r="C86" s="70">
        <v>11933</v>
      </c>
      <c r="D86" s="70">
        <v>7449</v>
      </c>
      <c r="E86" s="70">
        <f>F86+G86+H86</f>
        <v>9316</v>
      </c>
      <c r="F86" s="70">
        <v>6177</v>
      </c>
      <c r="G86" s="70">
        <v>2970</v>
      </c>
      <c r="H86" s="107">
        <v>169</v>
      </c>
    </row>
    <row r="87" spans="1:8" ht="18">
      <c r="A87" s="190" t="s">
        <v>68</v>
      </c>
      <c r="B87" s="191">
        <f>+C87+D87+E87+'RESULTADO FINAL NO IBÉRICO 2'!B87+'RESULTADO FINAL NO IBÉRICO 2'!C87</f>
        <v>67467</v>
      </c>
      <c r="C87" s="191">
        <f aca="true" t="shared" si="9" ref="C87:H87">SUM(C85:C86)</f>
        <v>23965</v>
      </c>
      <c r="D87" s="191">
        <f t="shared" si="9"/>
        <v>12946</v>
      </c>
      <c r="E87" s="191">
        <f t="shared" si="9"/>
        <v>19477</v>
      </c>
      <c r="F87" s="191">
        <f t="shared" si="9"/>
        <v>13540</v>
      </c>
      <c r="G87" s="191">
        <f t="shared" si="9"/>
        <v>5768</v>
      </c>
      <c r="H87" s="235">
        <f t="shared" si="9"/>
        <v>169</v>
      </c>
    </row>
    <row r="88" spans="1:8" ht="18.75" thickBot="1">
      <c r="A88" s="170"/>
      <c r="B88" s="171"/>
      <c r="C88" s="171"/>
      <c r="D88" s="171"/>
      <c r="E88" s="171"/>
      <c r="F88" s="171"/>
      <c r="G88" s="171"/>
      <c r="H88" s="208"/>
    </row>
    <row r="89" spans="1:8" ht="18.75" thickBot="1">
      <c r="A89" s="243" t="s">
        <v>69</v>
      </c>
      <c r="B89" s="244">
        <f aca="true" t="shared" si="10" ref="B89:H89">B16+B18+B20+B25+B27+B29+B34+B40+B42+B53+B62+B67+B69+B73+B83+B87+B55</f>
        <v>22971442.742865812</v>
      </c>
      <c r="C89" s="244">
        <f t="shared" si="10"/>
        <v>6742500.282330058</v>
      </c>
      <c r="D89" s="244">
        <f t="shared" si="10"/>
        <v>5657457.918457519</v>
      </c>
      <c r="E89" s="244">
        <f t="shared" si="10"/>
        <v>8459609.259896653</v>
      </c>
      <c r="F89" s="244">
        <f t="shared" si="10"/>
        <v>4161642.128806829</v>
      </c>
      <c r="G89" s="244">
        <f t="shared" si="10"/>
        <v>3811050.9433568167</v>
      </c>
      <c r="H89" s="245">
        <f t="shared" si="10"/>
        <v>486916.1877330065</v>
      </c>
    </row>
    <row r="90" spans="1:8" ht="18.75">
      <c r="A90" s="213" t="s">
        <v>119</v>
      </c>
      <c r="B90" s="120"/>
      <c r="C90" s="214"/>
      <c r="D90" s="214"/>
      <c r="E90" s="214"/>
      <c r="F90" s="214"/>
      <c r="G90" s="214"/>
      <c r="H90" s="214"/>
    </row>
    <row r="91" spans="1:8" ht="12.75">
      <c r="A91" s="4"/>
      <c r="B91" s="1"/>
      <c r="C91" s="1"/>
      <c r="D91" s="1"/>
      <c r="E91" s="1"/>
      <c r="F91" s="1"/>
      <c r="G91" s="1"/>
      <c r="H91" s="1"/>
    </row>
    <row r="92" spans="1:6" ht="12.75">
      <c r="A92" s="4"/>
      <c r="F92" s="1"/>
    </row>
    <row r="94" spans="2:8" ht="12.75">
      <c r="B94" s="1"/>
      <c r="C94" s="1"/>
      <c r="D94" s="1"/>
      <c r="E94" s="1"/>
      <c r="F94" s="1"/>
      <c r="G94" s="1"/>
      <c r="H94" s="1"/>
    </row>
    <row r="96" spans="2:8" ht="12.75">
      <c r="B96" s="1"/>
      <c r="C96" s="1"/>
      <c r="D96" s="1"/>
      <c r="E96" s="1"/>
      <c r="F96" s="1"/>
      <c r="G96" s="1"/>
      <c r="H96" s="1"/>
    </row>
    <row r="98" spans="2:8" ht="12.75">
      <c r="B98" s="6"/>
      <c r="C98" s="6"/>
      <c r="D98" s="6"/>
      <c r="E98" s="6"/>
      <c r="F98" s="6"/>
      <c r="G98" s="6"/>
      <c r="H98" s="6"/>
    </row>
    <row r="100" spans="2:8" ht="12.75">
      <c r="B100" s="6"/>
      <c r="C100" s="6"/>
      <c r="D100" s="6"/>
      <c r="E100" s="6"/>
      <c r="F100" s="6"/>
      <c r="G100" s="6"/>
      <c r="H100" s="6"/>
    </row>
    <row r="102" spans="2:8" ht="12.75">
      <c r="B102" s="6"/>
      <c r="C102" s="6"/>
      <c r="D102" s="6"/>
      <c r="E102" s="6"/>
      <c r="F102" s="6"/>
      <c r="G102" s="6"/>
      <c r="H102" s="6"/>
    </row>
  </sheetData>
  <mergeCells count="12">
    <mergeCell ref="F8:F11"/>
    <mergeCell ref="G8:G11"/>
    <mergeCell ref="E8:E11"/>
    <mergeCell ref="H8:H11"/>
    <mergeCell ref="A4:H4"/>
    <mergeCell ref="A5:H5"/>
    <mergeCell ref="A6:H6"/>
    <mergeCell ref="E7:H7"/>
    <mergeCell ref="C7:C11"/>
    <mergeCell ref="D7:D11"/>
    <mergeCell ref="A7:A11"/>
    <mergeCell ref="B7:B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showZeros="0" view="pageBreakPreview" zoomScale="60" workbookViewId="0" topLeftCell="A1">
      <selection activeCell="D1" sqref="A1:I89"/>
    </sheetView>
  </sheetViews>
  <sheetFormatPr defaultColWidth="11.421875" defaultRowHeight="12.75"/>
  <cols>
    <col min="1" max="1" width="22.28125" style="0" customWidth="1"/>
    <col min="2" max="2" width="18.28125" style="0" customWidth="1"/>
    <col min="3" max="3" width="26.00390625" style="0" customWidth="1"/>
    <col min="4" max="4" width="18.00390625" style="0" customWidth="1"/>
    <col min="5" max="5" width="15.140625" style="0" customWidth="1"/>
    <col min="6" max="6" width="21.421875" style="0" customWidth="1"/>
    <col min="7" max="7" width="30.28125" style="0" customWidth="1"/>
  </cols>
  <sheetData>
    <row r="1" spans="1:9" ht="18.75">
      <c r="A1" s="120"/>
      <c r="B1" s="120"/>
      <c r="C1" s="120"/>
      <c r="D1" s="121" t="s">
        <v>118</v>
      </c>
      <c r="E1" s="120"/>
      <c r="F1" s="120"/>
      <c r="G1" s="120"/>
      <c r="H1" s="120"/>
      <c r="I1" s="120"/>
    </row>
    <row r="2" spans="1:9" ht="18.75">
      <c r="A2" s="120"/>
      <c r="B2" s="120"/>
      <c r="C2" s="120"/>
      <c r="D2" s="8" t="s">
        <v>117</v>
      </c>
      <c r="E2" s="120"/>
      <c r="F2" s="120"/>
      <c r="G2" s="120"/>
      <c r="H2" s="120"/>
      <c r="I2" s="120"/>
    </row>
    <row r="3" spans="1:9" ht="22.5" customHeight="1" thickBot="1">
      <c r="A3" s="120"/>
      <c r="B3" s="120"/>
      <c r="C3" s="120"/>
      <c r="D3" s="120"/>
      <c r="E3" s="120"/>
      <c r="F3" s="120"/>
      <c r="G3" s="120"/>
      <c r="H3" s="120"/>
      <c r="I3" s="120"/>
    </row>
    <row r="4" spans="1:9" ht="69.75" customHeight="1">
      <c r="A4" s="122" t="s">
        <v>135</v>
      </c>
      <c r="B4" s="123"/>
      <c r="C4" s="123"/>
      <c r="D4" s="123"/>
      <c r="E4" s="123"/>
      <c r="F4" s="123"/>
      <c r="G4" s="124"/>
      <c r="H4" s="120"/>
      <c r="I4" s="120"/>
    </row>
    <row r="5" spans="1:9" ht="21">
      <c r="A5" s="125" t="s">
        <v>144</v>
      </c>
      <c r="B5" s="126"/>
      <c r="C5" s="126"/>
      <c r="D5" s="126"/>
      <c r="E5" s="126"/>
      <c r="F5" s="126"/>
      <c r="G5" s="127"/>
      <c r="H5" s="120"/>
      <c r="I5" s="120"/>
    </row>
    <row r="6" spans="1:9" ht="18.75" thickBot="1">
      <c r="A6" s="128" t="s">
        <v>134</v>
      </c>
      <c r="B6" s="129"/>
      <c r="C6" s="129"/>
      <c r="D6" s="129"/>
      <c r="E6" s="129"/>
      <c r="F6" s="129"/>
      <c r="G6" s="130"/>
      <c r="H6" s="120"/>
      <c r="I6" s="120"/>
    </row>
    <row r="7" spans="1:9" ht="18">
      <c r="A7" s="131" t="s">
        <v>1</v>
      </c>
      <c r="B7" s="132" t="s">
        <v>70</v>
      </c>
      <c r="C7" s="133" t="s">
        <v>71</v>
      </c>
      <c r="D7" s="134"/>
      <c r="E7" s="134"/>
      <c r="F7" s="134"/>
      <c r="G7" s="135"/>
      <c r="H7" s="120"/>
      <c r="I7" s="120"/>
    </row>
    <row r="8" spans="1:9" ht="18">
      <c r="A8" s="136"/>
      <c r="B8" s="137"/>
      <c r="C8" s="138" t="s">
        <v>72</v>
      </c>
      <c r="D8" s="139" t="s">
        <v>73</v>
      </c>
      <c r="E8" s="140"/>
      <c r="F8" s="141" t="s">
        <v>74</v>
      </c>
      <c r="G8" s="142"/>
      <c r="H8" s="120"/>
      <c r="I8" s="120"/>
    </row>
    <row r="9" spans="1:9" ht="12.75" customHeight="1">
      <c r="A9" s="136"/>
      <c r="B9" s="143"/>
      <c r="C9" s="144"/>
      <c r="D9" s="145" t="s">
        <v>75</v>
      </c>
      <c r="E9" s="145" t="s">
        <v>76</v>
      </c>
      <c r="F9" s="146" t="s">
        <v>77</v>
      </c>
      <c r="G9" s="147" t="s">
        <v>78</v>
      </c>
      <c r="H9" s="120"/>
      <c r="I9" s="120"/>
    </row>
    <row r="10" spans="1:9" ht="12.75" customHeight="1">
      <c r="A10" s="148"/>
      <c r="B10" s="149"/>
      <c r="C10" s="144"/>
      <c r="D10" s="150"/>
      <c r="E10" s="151"/>
      <c r="F10" s="152"/>
      <c r="G10" s="153"/>
      <c r="H10" s="120"/>
      <c r="I10" s="120"/>
    </row>
    <row r="11" spans="1:9" ht="56.25" customHeight="1" thickBot="1">
      <c r="A11" s="148"/>
      <c r="B11" s="154"/>
      <c r="C11" s="144"/>
      <c r="D11" s="150"/>
      <c r="E11" s="151"/>
      <c r="F11" s="150"/>
      <c r="G11" s="153"/>
      <c r="H11" s="120"/>
      <c r="I11" s="120"/>
    </row>
    <row r="12" spans="1:9" ht="18.75">
      <c r="A12" s="155" t="s">
        <v>10</v>
      </c>
      <c r="B12" s="156">
        <v>214</v>
      </c>
      <c r="C12" s="157">
        <v>28249</v>
      </c>
      <c r="D12" s="158">
        <v>1412</v>
      </c>
      <c r="E12" s="157">
        <v>1355</v>
      </c>
      <c r="F12" s="158">
        <v>12994</v>
      </c>
      <c r="G12" s="159">
        <v>12488</v>
      </c>
      <c r="H12" s="120"/>
      <c r="I12" s="120"/>
    </row>
    <row r="13" spans="1:9" ht="18.75">
      <c r="A13" s="160" t="s">
        <v>11</v>
      </c>
      <c r="B13" s="161">
        <v>184</v>
      </c>
      <c r="C13" s="162">
        <v>18239</v>
      </c>
      <c r="D13" s="163">
        <v>547</v>
      </c>
      <c r="E13" s="162">
        <v>1276</v>
      </c>
      <c r="F13" s="163">
        <v>8572</v>
      </c>
      <c r="G13" s="164">
        <v>7844</v>
      </c>
      <c r="H13" s="120"/>
      <c r="I13" s="120"/>
    </row>
    <row r="14" spans="1:9" ht="18.75">
      <c r="A14" s="160" t="s">
        <v>12</v>
      </c>
      <c r="B14" s="161">
        <v>186</v>
      </c>
      <c r="C14" s="162">
        <v>37037</v>
      </c>
      <c r="D14" s="163">
        <v>3334</v>
      </c>
      <c r="E14" s="162">
        <v>375</v>
      </c>
      <c r="F14" s="163">
        <v>24443</v>
      </c>
      <c r="G14" s="164">
        <v>8885</v>
      </c>
      <c r="H14" s="120"/>
      <c r="I14" s="120"/>
    </row>
    <row r="15" spans="1:9" ht="18.75">
      <c r="A15" s="160" t="s">
        <v>13</v>
      </c>
      <c r="B15" s="161">
        <v>147</v>
      </c>
      <c r="C15" s="162">
        <v>26320</v>
      </c>
      <c r="D15" s="163">
        <v>2105</v>
      </c>
      <c r="E15" s="162">
        <v>1842</v>
      </c>
      <c r="F15" s="163">
        <v>11317</v>
      </c>
      <c r="G15" s="164">
        <v>11056</v>
      </c>
      <c r="H15" s="120"/>
      <c r="I15" s="120"/>
    </row>
    <row r="16" spans="1:9" ht="18.75">
      <c r="A16" s="165" t="s">
        <v>14</v>
      </c>
      <c r="B16" s="166">
        <v>731</v>
      </c>
      <c r="C16" s="167">
        <v>109845</v>
      </c>
      <c r="D16" s="168">
        <v>7398</v>
      </c>
      <c r="E16" s="167">
        <v>4848</v>
      </c>
      <c r="F16" s="168">
        <v>57326</v>
      </c>
      <c r="G16" s="169">
        <v>40273</v>
      </c>
      <c r="H16" s="120"/>
      <c r="I16" s="120"/>
    </row>
    <row r="17" spans="1:9" ht="19.5" thickBot="1">
      <c r="A17" s="170"/>
      <c r="B17" s="171"/>
      <c r="C17" s="172">
        <f aca="true" t="shared" si="0" ref="C17:C76">D17+E17+F17+G17</f>
        <v>0</v>
      </c>
      <c r="D17" s="173"/>
      <c r="E17" s="171"/>
      <c r="F17" s="174"/>
      <c r="G17" s="175"/>
      <c r="H17" s="120"/>
      <c r="I17" s="120"/>
    </row>
    <row r="18" spans="1:9" ht="18.75">
      <c r="A18" s="176" t="s">
        <v>15</v>
      </c>
      <c r="B18" s="177">
        <v>156</v>
      </c>
      <c r="C18" s="178">
        <f t="shared" si="0"/>
        <v>2112</v>
      </c>
      <c r="D18" s="179">
        <v>713</v>
      </c>
      <c r="E18" s="177">
        <v>222</v>
      </c>
      <c r="F18" s="177">
        <v>785</v>
      </c>
      <c r="G18" s="180">
        <v>392</v>
      </c>
      <c r="H18" s="120"/>
      <c r="I18" s="120"/>
    </row>
    <row r="19" spans="1:9" ht="19.5" thickBot="1">
      <c r="A19" s="170"/>
      <c r="B19" s="171"/>
      <c r="C19" s="181">
        <f t="shared" si="0"/>
        <v>0</v>
      </c>
      <c r="D19" s="173"/>
      <c r="E19" s="171"/>
      <c r="F19" s="171"/>
      <c r="G19" s="175"/>
      <c r="H19" s="120"/>
      <c r="I19" s="120"/>
    </row>
    <row r="20" spans="1:9" ht="18.75">
      <c r="A20" s="176" t="s">
        <v>16</v>
      </c>
      <c r="B20" s="177">
        <v>42</v>
      </c>
      <c r="C20" s="178">
        <f t="shared" si="0"/>
        <v>428</v>
      </c>
      <c r="D20" s="179">
        <v>39</v>
      </c>
      <c r="E20" s="177">
        <v>41</v>
      </c>
      <c r="F20" s="177">
        <v>192</v>
      </c>
      <c r="G20" s="180">
        <v>156</v>
      </c>
      <c r="H20" s="120"/>
      <c r="I20" s="120"/>
    </row>
    <row r="21" spans="1:9" ht="19.5" thickBot="1">
      <c r="A21" s="170"/>
      <c r="B21" s="171"/>
      <c r="C21" s="181">
        <f t="shared" si="0"/>
        <v>0</v>
      </c>
      <c r="D21" s="174"/>
      <c r="E21" s="171"/>
      <c r="F21" s="171"/>
      <c r="G21" s="175"/>
      <c r="H21" s="120"/>
      <c r="I21" s="120"/>
    </row>
    <row r="22" spans="1:9" ht="18.75">
      <c r="A22" s="182" t="s">
        <v>17</v>
      </c>
      <c r="B22" s="183">
        <v>47</v>
      </c>
      <c r="C22" s="184">
        <f t="shared" si="0"/>
        <v>1730</v>
      </c>
      <c r="D22" s="185">
        <v>0</v>
      </c>
      <c r="E22" s="183">
        <v>156</v>
      </c>
      <c r="F22" s="183">
        <v>0</v>
      </c>
      <c r="G22" s="186">
        <v>1574</v>
      </c>
      <c r="H22" s="120"/>
      <c r="I22" s="120"/>
    </row>
    <row r="23" spans="1:9" ht="18.75">
      <c r="A23" s="187" t="s">
        <v>18</v>
      </c>
      <c r="B23" s="70">
        <v>16</v>
      </c>
      <c r="C23" s="188">
        <f t="shared" si="0"/>
        <v>1076</v>
      </c>
      <c r="D23" s="189">
        <v>0</v>
      </c>
      <c r="E23" s="70">
        <v>111</v>
      </c>
      <c r="F23" s="70">
        <v>0</v>
      </c>
      <c r="G23" s="71">
        <v>965</v>
      </c>
      <c r="H23" s="120"/>
      <c r="I23" s="120"/>
    </row>
    <row r="24" spans="1:9" ht="18.75">
      <c r="A24" s="160" t="s">
        <v>19</v>
      </c>
      <c r="B24" s="70">
        <v>22</v>
      </c>
      <c r="C24" s="188">
        <f t="shared" si="0"/>
        <v>546</v>
      </c>
      <c r="D24" s="189">
        <v>0</v>
      </c>
      <c r="E24" s="70">
        <v>72</v>
      </c>
      <c r="F24" s="70">
        <v>0</v>
      </c>
      <c r="G24" s="71">
        <v>474</v>
      </c>
      <c r="H24" s="120"/>
      <c r="I24" s="120"/>
    </row>
    <row r="25" spans="1:9" ht="18.75">
      <c r="A25" s="190" t="s">
        <v>20</v>
      </c>
      <c r="B25" s="191">
        <f aca="true" t="shared" si="1" ref="B25:G25">B22+B23+B24</f>
        <v>85</v>
      </c>
      <c r="C25" s="166">
        <f t="shared" si="0"/>
        <v>3352</v>
      </c>
      <c r="D25" s="192">
        <f t="shared" si="1"/>
        <v>0</v>
      </c>
      <c r="E25" s="191">
        <f t="shared" si="1"/>
        <v>339</v>
      </c>
      <c r="F25" s="191">
        <f t="shared" si="1"/>
        <v>0</v>
      </c>
      <c r="G25" s="193">
        <f t="shared" si="1"/>
        <v>3013</v>
      </c>
      <c r="H25" s="120"/>
      <c r="I25" s="120"/>
    </row>
    <row r="26" spans="1:9" ht="19.5" thickBot="1">
      <c r="A26" s="170"/>
      <c r="B26" s="171"/>
      <c r="C26" s="181">
        <f t="shared" si="0"/>
        <v>0</v>
      </c>
      <c r="D26" s="173"/>
      <c r="E26" s="171"/>
      <c r="F26" s="171"/>
      <c r="G26" s="175"/>
      <c r="H26" s="120"/>
      <c r="I26" s="120"/>
    </row>
    <row r="27" spans="1:9" ht="18.75">
      <c r="A27" s="190" t="s">
        <v>21</v>
      </c>
      <c r="B27" s="191">
        <v>378</v>
      </c>
      <c r="C27" s="178">
        <f t="shared" si="0"/>
        <v>68938</v>
      </c>
      <c r="D27" s="194">
        <v>12004</v>
      </c>
      <c r="E27" s="191">
        <v>4712</v>
      </c>
      <c r="F27" s="191">
        <v>43513</v>
      </c>
      <c r="G27" s="193">
        <v>8709</v>
      </c>
      <c r="H27" s="120"/>
      <c r="I27" s="120"/>
    </row>
    <row r="28" spans="1:9" ht="19.5" thickBot="1">
      <c r="A28" s="170"/>
      <c r="B28" s="171"/>
      <c r="C28" s="181">
        <f t="shared" si="0"/>
        <v>0</v>
      </c>
      <c r="D28" s="173"/>
      <c r="E28" s="171"/>
      <c r="F28" s="171"/>
      <c r="G28" s="175"/>
      <c r="H28" s="120"/>
      <c r="I28" s="120"/>
    </row>
    <row r="29" spans="1:9" ht="18.75">
      <c r="A29" s="190" t="s">
        <v>22</v>
      </c>
      <c r="B29" s="191">
        <v>82</v>
      </c>
      <c r="C29" s="166">
        <f t="shared" si="0"/>
        <v>5610</v>
      </c>
      <c r="D29" s="194">
        <v>389</v>
      </c>
      <c r="E29" s="191">
        <v>594</v>
      </c>
      <c r="F29" s="191">
        <v>1810</v>
      </c>
      <c r="G29" s="193">
        <v>2817</v>
      </c>
      <c r="H29" s="120"/>
      <c r="I29" s="120"/>
    </row>
    <row r="30" spans="1:9" ht="19.5" thickBot="1">
      <c r="A30" s="170"/>
      <c r="B30" s="171"/>
      <c r="C30" s="181">
        <f t="shared" si="0"/>
        <v>0</v>
      </c>
      <c r="D30" s="173"/>
      <c r="E30" s="171"/>
      <c r="F30" s="171"/>
      <c r="G30" s="175"/>
      <c r="H30" s="120"/>
      <c r="I30" s="120"/>
    </row>
    <row r="31" spans="1:9" ht="18.75">
      <c r="A31" s="155" t="s">
        <v>23</v>
      </c>
      <c r="B31" s="183">
        <v>906</v>
      </c>
      <c r="C31" s="184">
        <f t="shared" si="0"/>
        <v>155152</v>
      </c>
      <c r="D31" s="185">
        <v>12913</v>
      </c>
      <c r="E31" s="183">
        <v>20016</v>
      </c>
      <c r="F31" s="183">
        <v>92403</v>
      </c>
      <c r="G31" s="186">
        <v>29820</v>
      </c>
      <c r="H31" s="120"/>
      <c r="I31" s="120"/>
    </row>
    <row r="32" spans="1:9" ht="18.75">
      <c r="A32" s="160" t="s">
        <v>24</v>
      </c>
      <c r="B32" s="70">
        <v>586</v>
      </c>
      <c r="C32" s="188">
        <f t="shared" si="0"/>
        <v>65910</v>
      </c>
      <c r="D32" s="106">
        <v>3760</v>
      </c>
      <c r="E32" s="70">
        <v>6501</v>
      </c>
      <c r="F32" s="70">
        <v>42029</v>
      </c>
      <c r="G32" s="71">
        <v>13620</v>
      </c>
      <c r="H32" s="120"/>
      <c r="I32" s="120"/>
    </row>
    <row r="33" spans="1:9" ht="18.75">
      <c r="A33" s="160" t="s">
        <v>25</v>
      </c>
      <c r="B33" s="70">
        <v>1031</v>
      </c>
      <c r="C33" s="188">
        <f t="shared" si="0"/>
        <v>208056</v>
      </c>
      <c r="D33" s="106">
        <v>14406</v>
      </c>
      <c r="E33" s="70">
        <v>21328</v>
      </c>
      <c r="F33" s="70">
        <v>134129</v>
      </c>
      <c r="G33" s="71">
        <v>38193</v>
      </c>
      <c r="H33" s="120"/>
      <c r="I33" s="120"/>
    </row>
    <row r="34" spans="1:9" ht="18.75">
      <c r="A34" s="190" t="s">
        <v>26</v>
      </c>
      <c r="B34" s="191">
        <f aca="true" t="shared" si="2" ref="B34:G34">SUM(B31:B33)</f>
        <v>2523</v>
      </c>
      <c r="C34" s="166">
        <f t="shared" si="0"/>
        <v>429118</v>
      </c>
      <c r="D34" s="192">
        <f t="shared" si="2"/>
        <v>31079</v>
      </c>
      <c r="E34" s="191">
        <f t="shared" si="2"/>
        <v>47845</v>
      </c>
      <c r="F34" s="191">
        <f t="shared" si="2"/>
        <v>268561</v>
      </c>
      <c r="G34" s="193">
        <f t="shared" si="2"/>
        <v>81633</v>
      </c>
      <c r="H34" s="120"/>
      <c r="I34" s="120"/>
    </row>
    <row r="35" spans="1:9" ht="19.5" thickBot="1">
      <c r="A35" s="170"/>
      <c r="B35" s="171"/>
      <c r="C35" s="181">
        <f t="shared" si="0"/>
        <v>0</v>
      </c>
      <c r="D35" s="174"/>
      <c r="E35" s="171"/>
      <c r="F35" s="171"/>
      <c r="G35" s="175"/>
      <c r="H35" s="120"/>
      <c r="I35" s="120"/>
    </row>
    <row r="36" spans="1:9" ht="18.75">
      <c r="A36" s="155" t="s">
        <v>27</v>
      </c>
      <c r="B36" s="183">
        <v>1235</v>
      </c>
      <c r="C36" s="184">
        <f t="shared" si="0"/>
        <v>191284</v>
      </c>
      <c r="D36" s="185">
        <v>17859</v>
      </c>
      <c r="E36" s="183">
        <v>15717</v>
      </c>
      <c r="F36" s="183">
        <v>121499</v>
      </c>
      <c r="G36" s="186">
        <v>36209</v>
      </c>
      <c r="H36" s="120"/>
      <c r="I36" s="120"/>
    </row>
    <row r="37" spans="1:9" ht="18.75">
      <c r="A37" s="160" t="s">
        <v>28</v>
      </c>
      <c r="B37" s="70">
        <v>1197</v>
      </c>
      <c r="C37" s="188">
        <f t="shared" si="0"/>
        <v>43510</v>
      </c>
      <c r="D37" s="106">
        <v>6687</v>
      </c>
      <c r="E37" s="70">
        <v>5924</v>
      </c>
      <c r="F37" s="70">
        <v>23257</v>
      </c>
      <c r="G37" s="71">
        <v>7642</v>
      </c>
      <c r="H37" s="120"/>
      <c r="I37" s="120"/>
    </row>
    <row r="38" spans="1:9" ht="18.75">
      <c r="A38" s="160" t="s">
        <v>29</v>
      </c>
      <c r="B38" s="70">
        <v>1410</v>
      </c>
      <c r="C38" s="188">
        <f t="shared" si="0"/>
        <v>282553</v>
      </c>
      <c r="D38" s="106">
        <v>27740</v>
      </c>
      <c r="E38" s="70">
        <v>31751</v>
      </c>
      <c r="F38" s="70">
        <v>168661</v>
      </c>
      <c r="G38" s="71">
        <v>54401</v>
      </c>
      <c r="H38" s="120"/>
      <c r="I38" s="120"/>
    </row>
    <row r="39" spans="1:9" ht="18.75">
      <c r="A39" s="160" t="s">
        <v>30</v>
      </c>
      <c r="B39" s="70">
        <v>270</v>
      </c>
      <c r="C39" s="188">
        <f t="shared" si="0"/>
        <v>43371</v>
      </c>
      <c r="D39" s="106">
        <v>5651</v>
      </c>
      <c r="E39" s="70">
        <v>3975</v>
      </c>
      <c r="F39" s="70">
        <v>25704</v>
      </c>
      <c r="G39" s="71">
        <v>8041</v>
      </c>
      <c r="H39" s="120"/>
      <c r="I39" s="120"/>
    </row>
    <row r="40" spans="1:9" ht="18.75">
      <c r="A40" s="190" t="s">
        <v>31</v>
      </c>
      <c r="B40" s="191">
        <f aca="true" t="shared" si="3" ref="B40:G40">SUM(B36:B39)</f>
        <v>4112</v>
      </c>
      <c r="C40" s="166">
        <f t="shared" si="0"/>
        <v>560718</v>
      </c>
      <c r="D40" s="192">
        <f t="shared" si="3"/>
        <v>57937</v>
      </c>
      <c r="E40" s="191">
        <f t="shared" si="3"/>
        <v>57367</v>
      </c>
      <c r="F40" s="191">
        <f t="shared" si="3"/>
        <v>339121</v>
      </c>
      <c r="G40" s="193">
        <f t="shared" si="3"/>
        <v>106293</v>
      </c>
      <c r="H40" s="120"/>
      <c r="I40" s="120"/>
    </row>
    <row r="41" spans="1:9" ht="19.5" thickBot="1">
      <c r="A41" s="170"/>
      <c r="B41" s="171"/>
      <c r="C41" s="181">
        <f t="shared" si="0"/>
        <v>0</v>
      </c>
      <c r="D41" s="174"/>
      <c r="E41" s="171"/>
      <c r="F41" s="171"/>
      <c r="G41" s="175"/>
      <c r="H41" s="120"/>
      <c r="I41" s="120"/>
    </row>
    <row r="42" spans="1:9" ht="18.75">
      <c r="A42" s="190" t="s">
        <v>32</v>
      </c>
      <c r="B42" s="191">
        <v>1291</v>
      </c>
      <c r="C42" s="178">
        <f t="shared" si="0"/>
        <v>14709</v>
      </c>
      <c r="D42" s="192">
        <v>1919</v>
      </c>
      <c r="E42" s="191">
        <v>1068</v>
      </c>
      <c r="F42" s="191">
        <v>8283</v>
      </c>
      <c r="G42" s="193">
        <v>3439</v>
      </c>
      <c r="H42" s="120"/>
      <c r="I42" s="120"/>
    </row>
    <row r="43" spans="1:9" ht="19.5" thickBot="1">
      <c r="A43" s="170"/>
      <c r="B43" s="171"/>
      <c r="C43" s="181">
        <f t="shared" si="0"/>
        <v>0</v>
      </c>
      <c r="D43" s="174"/>
      <c r="E43" s="171"/>
      <c r="F43" s="171"/>
      <c r="G43" s="175"/>
      <c r="H43" s="120"/>
      <c r="I43" s="120"/>
    </row>
    <row r="44" spans="1:9" ht="18.75">
      <c r="A44" s="182" t="s">
        <v>33</v>
      </c>
      <c r="B44" s="183">
        <v>191</v>
      </c>
      <c r="C44" s="188">
        <f t="shared" si="0"/>
        <v>15170</v>
      </c>
      <c r="D44" s="195">
        <v>1437</v>
      </c>
      <c r="E44" s="183">
        <v>1331</v>
      </c>
      <c r="F44" s="195">
        <v>9334</v>
      </c>
      <c r="G44" s="196">
        <v>3068</v>
      </c>
      <c r="H44" s="120"/>
      <c r="I44" s="120"/>
    </row>
    <row r="45" spans="1:9" ht="18.75">
      <c r="A45" s="187" t="s">
        <v>34</v>
      </c>
      <c r="B45" s="70">
        <v>230</v>
      </c>
      <c r="C45" s="188">
        <f t="shared" si="0"/>
        <v>30416</v>
      </c>
      <c r="D45" s="106">
        <v>2486</v>
      </c>
      <c r="E45" s="70">
        <v>2840</v>
      </c>
      <c r="F45" s="70">
        <v>19743</v>
      </c>
      <c r="G45" s="71">
        <v>5347</v>
      </c>
      <c r="H45" s="120"/>
      <c r="I45" s="120"/>
    </row>
    <row r="46" spans="1:9" ht="18.75">
      <c r="A46" s="187" t="s">
        <v>35</v>
      </c>
      <c r="B46" s="70">
        <v>94</v>
      </c>
      <c r="C46" s="188">
        <f t="shared" si="0"/>
        <v>4822</v>
      </c>
      <c r="D46" s="106">
        <v>271</v>
      </c>
      <c r="E46" s="70">
        <v>393</v>
      </c>
      <c r="F46" s="70">
        <v>3120</v>
      </c>
      <c r="G46" s="71">
        <v>1038</v>
      </c>
      <c r="H46" s="120"/>
      <c r="I46" s="120"/>
    </row>
    <row r="47" spans="1:9" ht="18.75">
      <c r="A47" s="160" t="s">
        <v>36</v>
      </c>
      <c r="B47" s="70">
        <v>100</v>
      </c>
      <c r="C47" s="188">
        <f t="shared" si="0"/>
        <v>13381</v>
      </c>
      <c r="D47" s="106">
        <v>1582</v>
      </c>
      <c r="E47" s="70">
        <v>1553</v>
      </c>
      <c r="F47" s="70">
        <v>8001</v>
      </c>
      <c r="G47" s="71">
        <v>2245</v>
      </c>
      <c r="H47" s="120"/>
      <c r="I47" s="120"/>
    </row>
    <row r="48" spans="1:9" ht="18.75">
      <c r="A48" s="160" t="s">
        <v>37</v>
      </c>
      <c r="B48" s="70">
        <v>337</v>
      </c>
      <c r="C48" s="188">
        <f t="shared" si="0"/>
        <v>9420</v>
      </c>
      <c r="D48" s="106">
        <v>1142</v>
      </c>
      <c r="E48" s="70">
        <v>430</v>
      </c>
      <c r="F48" s="70">
        <v>5899</v>
      </c>
      <c r="G48" s="71">
        <v>1949</v>
      </c>
      <c r="H48" s="120"/>
      <c r="I48" s="120"/>
    </row>
    <row r="49" spans="1:9" ht="18.75">
      <c r="A49" s="160" t="s">
        <v>38</v>
      </c>
      <c r="B49" s="70">
        <v>1490</v>
      </c>
      <c r="C49" s="188">
        <f t="shared" si="0"/>
        <v>159742</v>
      </c>
      <c r="D49" s="106">
        <v>17893</v>
      </c>
      <c r="E49" s="70">
        <v>16698</v>
      </c>
      <c r="F49" s="70">
        <v>89539</v>
      </c>
      <c r="G49" s="71">
        <v>35612</v>
      </c>
      <c r="H49" s="120"/>
      <c r="I49" s="120"/>
    </row>
    <row r="50" spans="1:9" ht="18.75">
      <c r="A50" s="160" t="s">
        <v>39</v>
      </c>
      <c r="B50" s="70">
        <v>178</v>
      </c>
      <c r="C50" s="188">
        <f t="shared" si="0"/>
        <v>31735</v>
      </c>
      <c r="D50" s="106">
        <v>2820</v>
      </c>
      <c r="E50" s="70">
        <v>4179</v>
      </c>
      <c r="F50" s="70">
        <v>19062</v>
      </c>
      <c r="G50" s="71">
        <v>5674</v>
      </c>
      <c r="H50" s="120"/>
      <c r="I50" s="120"/>
    </row>
    <row r="51" spans="1:9" ht="18.75">
      <c r="A51" s="160" t="s">
        <v>40</v>
      </c>
      <c r="B51" s="70">
        <v>426</v>
      </c>
      <c r="C51" s="188">
        <f t="shared" si="0"/>
        <v>26183</v>
      </c>
      <c r="D51" s="106">
        <v>1336</v>
      </c>
      <c r="E51" s="70">
        <v>2479</v>
      </c>
      <c r="F51" s="70">
        <v>17343</v>
      </c>
      <c r="G51" s="71">
        <v>5025</v>
      </c>
      <c r="H51" s="120"/>
      <c r="I51" s="120"/>
    </row>
    <row r="52" spans="1:9" ht="18.75">
      <c r="A52" s="160" t="s">
        <v>41</v>
      </c>
      <c r="B52" s="70">
        <v>1042</v>
      </c>
      <c r="C52" s="188">
        <f t="shared" si="0"/>
        <v>34397</v>
      </c>
      <c r="D52" s="106">
        <v>2053</v>
      </c>
      <c r="E52" s="70">
        <v>1603</v>
      </c>
      <c r="F52" s="70">
        <v>26316</v>
      </c>
      <c r="G52" s="71">
        <v>4425</v>
      </c>
      <c r="H52" s="120"/>
      <c r="I52" s="120"/>
    </row>
    <row r="53" spans="1:9" ht="18.75">
      <c r="A53" s="197" t="s">
        <v>42</v>
      </c>
      <c r="B53" s="191">
        <f aca="true" t="shared" si="4" ref="B53:G53">SUM(B44:B52)</f>
        <v>4088</v>
      </c>
      <c r="C53" s="166">
        <f t="shared" si="0"/>
        <v>325266</v>
      </c>
      <c r="D53" s="192">
        <f t="shared" si="4"/>
        <v>31020</v>
      </c>
      <c r="E53" s="191">
        <f t="shared" si="4"/>
        <v>31506</v>
      </c>
      <c r="F53" s="191">
        <f t="shared" si="4"/>
        <v>198357</v>
      </c>
      <c r="G53" s="193">
        <f t="shared" si="4"/>
        <v>64383</v>
      </c>
      <c r="H53" s="120"/>
      <c r="I53" s="120"/>
    </row>
    <row r="54" spans="1:9" ht="19.5" thickBot="1">
      <c r="A54" s="197"/>
      <c r="B54" s="191"/>
      <c r="C54" s="188">
        <f t="shared" si="0"/>
        <v>0</v>
      </c>
      <c r="D54" s="192"/>
      <c r="E54" s="191"/>
      <c r="F54" s="191"/>
      <c r="G54" s="193"/>
      <c r="H54" s="120"/>
      <c r="I54" s="120"/>
    </row>
    <row r="55" spans="1:9" ht="18.75">
      <c r="A55" s="176" t="s">
        <v>127</v>
      </c>
      <c r="B55" s="198">
        <v>44.853021978021985</v>
      </c>
      <c r="C55" s="198">
        <v>2333.0482315440195</v>
      </c>
      <c r="D55" s="198">
        <v>129.5570512808571</v>
      </c>
      <c r="E55" s="198">
        <v>352.7489631614668</v>
      </c>
      <c r="F55" s="198">
        <v>1225.739998436295</v>
      </c>
      <c r="G55" s="199">
        <v>625.0022186654006</v>
      </c>
      <c r="H55" s="120"/>
      <c r="I55" s="120"/>
    </row>
    <row r="56" spans="1:9" ht="19.5" thickBot="1">
      <c r="A56" s="200"/>
      <c r="B56" s="41"/>
      <c r="C56" s="41"/>
      <c r="D56" s="41"/>
      <c r="E56" s="41"/>
      <c r="F56" s="41"/>
      <c r="G56" s="201"/>
      <c r="H56" s="120"/>
      <c r="I56" s="120"/>
    </row>
    <row r="57" spans="1:9" ht="18.75">
      <c r="A57" s="155" t="s">
        <v>43</v>
      </c>
      <c r="B57" s="183">
        <v>171</v>
      </c>
      <c r="C57" s="184">
        <f t="shared" si="0"/>
        <v>22288</v>
      </c>
      <c r="D57" s="185">
        <v>3174</v>
      </c>
      <c r="E57" s="183">
        <v>2670</v>
      </c>
      <c r="F57" s="183">
        <v>12343</v>
      </c>
      <c r="G57" s="186">
        <v>4101</v>
      </c>
      <c r="H57" s="120"/>
      <c r="I57" s="120"/>
    </row>
    <row r="58" spans="1:9" ht="18.75">
      <c r="A58" s="187" t="s">
        <v>44</v>
      </c>
      <c r="B58" s="70">
        <v>200</v>
      </c>
      <c r="C58" s="188">
        <f t="shared" si="0"/>
        <v>9039</v>
      </c>
      <c r="D58" s="106">
        <v>787</v>
      </c>
      <c r="E58" s="70">
        <v>1210</v>
      </c>
      <c r="F58" s="70">
        <v>5889</v>
      </c>
      <c r="G58" s="71">
        <v>1153</v>
      </c>
      <c r="H58" s="120"/>
      <c r="I58" s="120"/>
    </row>
    <row r="59" spans="1:9" ht="18.75">
      <c r="A59" s="160" t="s">
        <v>45</v>
      </c>
      <c r="B59" s="70">
        <v>215</v>
      </c>
      <c r="C59" s="188">
        <f t="shared" si="0"/>
        <v>25234</v>
      </c>
      <c r="D59" s="106">
        <v>2527</v>
      </c>
      <c r="E59" s="70">
        <v>2845</v>
      </c>
      <c r="F59" s="70">
        <v>15659</v>
      </c>
      <c r="G59" s="71">
        <v>4203</v>
      </c>
      <c r="H59" s="120"/>
      <c r="I59" s="120"/>
    </row>
    <row r="60" spans="1:9" ht="18.75">
      <c r="A60" s="160" t="s">
        <v>46</v>
      </c>
      <c r="B60" s="70">
        <v>5</v>
      </c>
      <c r="C60" s="188">
        <f t="shared" si="0"/>
        <v>359</v>
      </c>
      <c r="D60" s="106">
        <v>0</v>
      </c>
      <c r="E60" s="70">
        <v>2</v>
      </c>
      <c r="F60" s="70">
        <v>7</v>
      </c>
      <c r="G60" s="71">
        <v>350</v>
      </c>
      <c r="H60" s="120"/>
      <c r="I60" s="120"/>
    </row>
    <row r="61" spans="1:9" ht="18.75">
      <c r="A61" s="160" t="s">
        <v>47</v>
      </c>
      <c r="B61" s="70">
        <v>932</v>
      </c>
      <c r="C61" s="188">
        <f t="shared" si="0"/>
        <v>93243</v>
      </c>
      <c r="D61" s="106">
        <v>9801</v>
      </c>
      <c r="E61" s="70">
        <v>11136</v>
      </c>
      <c r="F61" s="70">
        <v>57225</v>
      </c>
      <c r="G61" s="71">
        <v>15081</v>
      </c>
      <c r="H61" s="120"/>
      <c r="I61" s="120"/>
    </row>
    <row r="62" spans="1:9" ht="18.75">
      <c r="A62" s="190" t="s">
        <v>48</v>
      </c>
      <c r="B62" s="191">
        <f aca="true" t="shared" si="5" ref="B62:G62">SUM(B57:B61)</f>
        <v>1523</v>
      </c>
      <c r="C62" s="166">
        <f t="shared" si="0"/>
        <v>150163</v>
      </c>
      <c r="D62" s="192">
        <f t="shared" si="5"/>
        <v>16289</v>
      </c>
      <c r="E62" s="191">
        <f t="shared" si="5"/>
        <v>17863</v>
      </c>
      <c r="F62" s="191">
        <f t="shared" si="5"/>
        <v>91123</v>
      </c>
      <c r="G62" s="193">
        <f t="shared" si="5"/>
        <v>24888</v>
      </c>
      <c r="H62" s="120"/>
      <c r="I62" s="120"/>
    </row>
    <row r="63" spans="1:9" ht="19.5" thickBot="1">
      <c r="A63" s="170"/>
      <c r="B63" s="171"/>
      <c r="C63" s="181">
        <f t="shared" si="0"/>
        <v>0</v>
      </c>
      <c r="D63" s="174"/>
      <c r="E63" s="171"/>
      <c r="F63" s="171"/>
      <c r="G63" s="175"/>
      <c r="H63" s="120"/>
      <c r="I63" s="120"/>
    </row>
    <row r="64" spans="1:9" ht="18.75">
      <c r="A64" s="155" t="s">
        <v>49</v>
      </c>
      <c r="B64" s="183">
        <v>62</v>
      </c>
      <c r="C64" s="184">
        <f t="shared" si="0"/>
        <v>5600</v>
      </c>
      <c r="D64" s="185">
        <v>516</v>
      </c>
      <c r="E64" s="183">
        <v>385</v>
      </c>
      <c r="F64" s="183">
        <v>3561</v>
      </c>
      <c r="G64" s="186">
        <v>1138</v>
      </c>
      <c r="H64" s="120"/>
      <c r="I64" s="120"/>
    </row>
    <row r="65" spans="1:9" ht="18.75">
      <c r="A65" s="187" t="s">
        <v>50</v>
      </c>
      <c r="B65" s="70">
        <v>452</v>
      </c>
      <c r="C65" s="188">
        <f t="shared" si="0"/>
        <v>39092</v>
      </c>
      <c r="D65" s="106">
        <v>2528</v>
      </c>
      <c r="E65" s="70">
        <v>2975</v>
      </c>
      <c r="F65" s="70">
        <v>23507</v>
      </c>
      <c r="G65" s="71">
        <v>10082</v>
      </c>
      <c r="H65" s="120"/>
      <c r="I65" s="120"/>
    </row>
    <row r="66" spans="1:9" ht="18.75">
      <c r="A66" s="160" t="s">
        <v>51</v>
      </c>
      <c r="B66" s="70">
        <v>321</v>
      </c>
      <c r="C66" s="188">
        <f t="shared" si="0"/>
        <v>36083</v>
      </c>
      <c r="D66" s="106">
        <v>1795</v>
      </c>
      <c r="E66" s="70">
        <v>6276</v>
      </c>
      <c r="F66" s="70">
        <v>21131</v>
      </c>
      <c r="G66" s="71">
        <v>6881</v>
      </c>
      <c r="H66" s="120"/>
      <c r="I66" s="120"/>
    </row>
    <row r="67" spans="1:9" ht="18.75">
      <c r="A67" s="190" t="s">
        <v>52</v>
      </c>
      <c r="B67" s="191">
        <f aca="true" t="shared" si="6" ref="B67:G67">SUM(B64:B66)</f>
        <v>835</v>
      </c>
      <c r="C67" s="166">
        <f t="shared" si="0"/>
        <v>80775</v>
      </c>
      <c r="D67" s="192">
        <f t="shared" si="6"/>
        <v>4839</v>
      </c>
      <c r="E67" s="191">
        <f t="shared" si="6"/>
        <v>9636</v>
      </c>
      <c r="F67" s="191">
        <f t="shared" si="6"/>
        <v>48199</v>
      </c>
      <c r="G67" s="193">
        <f t="shared" si="6"/>
        <v>18101</v>
      </c>
      <c r="H67" s="120"/>
      <c r="I67" s="120"/>
    </row>
    <row r="68" spans="1:9" ht="19.5" thickBot="1">
      <c r="A68" s="170"/>
      <c r="B68" s="171"/>
      <c r="C68" s="181">
        <f t="shared" si="0"/>
        <v>0</v>
      </c>
      <c r="D68" s="174"/>
      <c r="E68" s="171"/>
      <c r="F68" s="171"/>
      <c r="G68" s="175"/>
      <c r="H68" s="120"/>
      <c r="I68" s="120"/>
    </row>
    <row r="69" spans="1:9" ht="18.75">
      <c r="A69" s="176" t="s">
        <v>53</v>
      </c>
      <c r="B69" s="202">
        <v>3316.9419818484303</v>
      </c>
      <c r="C69" s="203">
        <f t="shared" si="0"/>
        <v>168197.43894621203</v>
      </c>
      <c r="D69" s="204">
        <v>8931.95106708497</v>
      </c>
      <c r="E69" s="205">
        <v>7608.249489013574</v>
      </c>
      <c r="F69" s="204">
        <v>121210.91510658347</v>
      </c>
      <c r="G69" s="206">
        <v>30446.323283530008</v>
      </c>
      <c r="H69" s="120"/>
      <c r="I69" s="120"/>
    </row>
    <row r="70" spans="1:9" ht="19.5" thickBot="1">
      <c r="A70" s="170"/>
      <c r="B70" s="174"/>
      <c r="C70" s="207">
        <f t="shared" si="0"/>
        <v>0</v>
      </c>
      <c r="D70" s="171"/>
      <c r="E70" s="173"/>
      <c r="F70" s="171"/>
      <c r="G70" s="208"/>
      <c r="H70" s="120"/>
      <c r="I70" s="120"/>
    </row>
    <row r="71" spans="1:9" ht="18.75">
      <c r="A71" s="155" t="s">
        <v>54</v>
      </c>
      <c r="B71" s="183">
        <v>1896</v>
      </c>
      <c r="C71" s="184">
        <f t="shared" si="0"/>
        <v>29181</v>
      </c>
      <c r="D71" s="185">
        <v>2215</v>
      </c>
      <c r="E71" s="183">
        <v>1757</v>
      </c>
      <c r="F71" s="183">
        <v>16423</v>
      </c>
      <c r="G71" s="186">
        <v>8786</v>
      </c>
      <c r="H71" s="120"/>
      <c r="I71" s="120"/>
    </row>
    <row r="72" spans="1:9" ht="18.75">
      <c r="A72" s="160" t="s">
        <v>55</v>
      </c>
      <c r="B72" s="70">
        <v>78</v>
      </c>
      <c r="C72" s="188">
        <f t="shared" si="0"/>
        <v>1471</v>
      </c>
      <c r="D72" s="106">
        <v>260</v>
      </c>
      <c r="E72" s="70">
        <v>66</v>
      </c>
      <c r="F72" s="70">
        <v>827</v>
      </c>
      <c r="G72" s="71">
        <v>318</v>
      </c>
      <c r="H72" s="120"/>
      <c r="I72" s="120"/>
    </row>
    <row r="73" spans="1:9" ht="18.75">
      <c r="A73" s="190" t="s">
        <v>56</v>
      </c>
      <c r="B73" s="191">
        <f aca="true" t="shared" si="7" ref="B73:G73">SUM(B71:B72)</f>
        <v>1974</v>
      </c>
      <c r="C73" s="188">
        <f t="shared" si="0"/>
        <v>30652</v>
      </c>
      <c r="D73" s="192">
        <f t="shared" si="7"/>
        <v>2475</v>
      </c>
      <c r="E73" s="191">
        <f t="shared" si="7"/>
        <v>1823</v>
      </c>
      <c r="F73" s="191">
        <f t="shared" si="7"/>
        <v>17250</v>
      </c>
      <c r="G73" s="193">
        <f t="shared" si="7"/>
        <v>9104</v>
      </c>
      <c r="H73" s="120"/>
      <c r="I73" s="120"/>
    </row>
    <row r="74" spans="1:9" ht="19.5" thickBot="1">
      <c r="A74" s="170"/>
      <c r="B74" s="171"/>
      <c r="C74" s="181">
        <f t="shared" si="0"/>
        <v>0</v>
      </c>
      <c r="D74" s="174"/>
      <c r="E74" s="171"/>
      <c r="F74" s="171"/>
      <c r="G74" s="175"/>
      <c r="H74" s="120"/>
      <c r="I74" s="120"/>
    </row>
    <row r="75" spans="1:9" ht="18.75">
      <c r="A75" s="187" t="s">
        <v>57</v>
      </c>
      <c r="B75" s="70">
        <v>327</v>
      </c>
      <c r="C75" s="188">
        <f t="shared" si="0"/>
        <v>27391</v>
      </c>
      <c r="D75" s="106">
        <v>3287</v>
      </c>
      <c r="E75" s="70">
        <v>3561</v>
      </c>
      <c r="F75" s="70">
        <v>16435</v>
      </c>
      <c r="G75" s="71">
        <v>4108</v>
      </c>
      <c r="H75" s="120"/>
      <c r="I75" s="120"/>
    </row>
    <row r="76" spans="1:9" ht="12.75" customHeight="1">
      <c r="A76" s="187" t="s">
        <v>58</v>
      </c>
      <c r="B76" s="70">
        <v>59</v>
      </c>
      <c r="C76" s="188">
        <f t="shared" si="0"/>
        <v>1945</v>
      </c>
      <c r="D76" s="106">
        <v>233</v>
      </c>
      <c r="E76" s="70">
        <v>253</v>
      </c>
      <c r="F76" s="70">
        <v>1167</v>
      </c>
      <c r="G76" s="71">
        <v>292</v>
      </c>
      <c r="H76" s="120"/>
      <c r="I76" s="120"/>
    </row>
    <row r="77" spans="1:9" ht="12.75" customHeight="1">
      <c r="A77" s="187" t="s">
        <v>59</v>
      </c>
      <c r="B77" s="70">
        <v>117</v>
      </c>
      <c r="C77" s="188">
        <f aca="true" t="shared" si="8" ref="C77:C82">D77+E77+F77+G77</f>
        <v>4340</v>
      </c>
      <c r="D77" s="106">
        <v>521</v>
      </c>
      <c r="E77" s="70">
        <v>564</v>
      </c>
      <c r="F77" s="70">
        <v>2604</v>
      </c>
      <c r="G77" s="71">
        <v>651</v>
      </c>
      <c r="H77" s="120"/>
      <c r="I77" s="120"/>
    </row>
    <row r="78" spans="1:9" ht="12.75" customHeight="1">
      <c r="A78" s="160" t="s">
        <v>60</v>
      </c>
      <c r="B78" s="70">
        <v>173</v>
      </c>
      <c r="C78" s="188">
        <f t="shared" si="8"/>
        <v>15166</v>
      </c>
      <c r="D78" s="106">
        <v>1820</v>
      </c>
      <c r="E78" s="70">
        <v>1971</v>
      </c>
      <c r="F78" s="70">
        <v>9098</v>
      </c>
      <c r="G78" s="71">
        <v>2277</v>
      </c>
      <c r="H78" s="120"/>
      <c r="I78" s="120"/>
    </row>
    <row r="79" spans="1:9" ht="18.75">
      <c r="A79" s="160" t="s">
        <v>61</v>
      </c>
      <c r="B79" s="70">
        <v>7</v>
      </c>
      <c r="C79" s="188">
        <f t="shared" si="8"/>
        <v>437</v>
      </c>
      <c r="D79" s="106">
        <v>52</v>
      </c>
      <c r="E79" s="70">
        <v>57</v>
      </c>
      <c r="F79" s="70">
        <v>262</v>
      </c>
      <c r="G79" s="71">
        <v>66</v>
      </c>
      <c r="H79" s="120"/>
      <c r="I79" s="120"/>
    </row>
    <row r="80" spans="1:9" ht="18.75">
      <c r="A80" s="187" t="s">
        <v>62</v>
      </c>
      <c r="B80" s="70">
        <v>191</v>
      </c>
      <c r="C80" s="188">
        <f t="shared" si="8"/>
        <v>17628</v>
      </c>
      <c r="D80" s="106">
        <v>3425</v>
      </c>
      <c r="E80" s="70">
        <v>2098</v>
      </c>
      <c r="F80" s="70">
        <v>9684</v>
      </c>
      <c r="G80" s="71">
        <v>2421</v>
      </c>
      <c r="H80" s="120"/>
      <c r="I80" s="120"/>
    </row>
    <row r="81" spans="1:9" ht="18.75">
      <c r="A81" s="187" t="s">
        <v>63</v>
      </c>
      <c r="B81" s="70">
        <v>296</v>
      </c>
      <c r="C81" s="188">
        <f t="shared" si="8"/>
        <v>24355</v>
      </c>
      <c r="D81" s="106">
        <v>2923</v>
      </c>
      <c r="E81" s="70">
        <v>3166</v>
      </c>
      <c r="F81" s="70">
        <v>14613</v>
      </c>
      <c r="G81" s="71">
        <v>3653</v>
      </c>
      <c r="H81" s="120"/>
      <c r="I81" s="120"/>
    </row>
    <row r="82" spans="1:9" ht="18.75">
      <c r="A82" s="160" t="s">
        <v>64</v>
      </c>
      <c r="B82" s="70">
        <v>372</v>
      </c>
      <c r="C82" s="188">
        <f t="shared" si="8"/>
        <v>34594</v>
      </c>
      <c r="D82" s="106">
        <v>4169</v>
      </c>
      <c r="E82" s="70">
        <v>4495</v>
      </c>
      <c r="F82" s="70">
        <v>20744</v>
      </c>
      <c r="G82" s="71">
        <v>5186</v>
      </c>
      <c r="H82" s="120"/>
      <c r="I82" s="120"/>
    </row>
    <row r="83" spans="1:9" ht="18.75">
      <c r="A83" s="190" t="s">
        <v>65</v>
      </c>
      <c r="B83" s="191">
        <f aca="true" t="shared" si="9" ref="B83:G83">SUM(B75:B82)</f>
        <v>1542</v>
      </c>
      <c r="C83" s="166">
        <f aca="true" t="shared" si="10" ref="C83:C88">D83+E83+F83+G83</f>
        <v>125856</v>
      </c>
      <c r="D83" s="192">
        <f t="shared" si="9"/>
        <v>16430</v>
      </c>
      <c r="E83" s="191">
        <f t="shared" si="9"/>
        <v>16165</v>
      </c>
      <c r="F83" s="191">
        <f t="shared" si="9"/>
        <v>74607</v>
      </c>
      <c r="G83" s="193">
        <f t="shared" si="9"/>
        <v>18654</v>
      </c>
      <c r="H83" s="120"/>
      <c r="I83" s="120"/>
    </row>
    <row r="84" spans="1:9" ht="19.5" thickBot="1">
      <c r="A84" s="170"/>
      <c r="B84" s="171"/>
      <c r="C84" s="181">
        <f t="shared" si="10"/>
        <v>0</v>
      </c>
      <c r="D84" s="174"/>
      <c r="E84" s="171"/>
      <c r="F84" s="171"/>
      <c r="G84" s="175"/>
      <c r="H84" s="120"/>
      <c r="I84" s="120"/>
    </row>
    <row r="85" spans="1:9" ht="18.75">
      <c r="A85" s="160" t="s">
        <v>66</v>
      </c>
      <c r="B85" s="70">
        <v>573</v>
      </c>
      <c r="C85" s="188">
        <f t="shared" si="10"/>
        <v>5184</v>
      </c>
      <c r="D85" s="106">
        <v>644</v>
      </c>
      <c r="E85" s="70">
        <v>715</v>
      </c>
      <c r="F85" s="70">
        <v>3008</v>
      </c>
      <c r="G85" s="71">
        <v>817</v>
      </c>
      <c r="H85" s="120"/>
      <c r="I85" s="120"/>
    </row>
    <row r="86" spans="1:9" ht="18.75">
      <c r="A86" s="160" t="s">
        <v>67</v>
      </c>
      <c r="B86" s="70">
        <v>253</v>
      </c>
      <c r="C86" s="188">
        <f t="shared" si="10"/>
        <v>5069</v>
      </c>
      <c r="D86" s="106">
        <v>450</v>
      </c>
      <c r="E86" s="70">
        <v>523</v>
      </c>
      <c r="F86" s="70">
        <v>3063</v>
      </c>
      <c r="G86" s="71">
        <v>1033</v>
      </c>
      <c r="H86" s="120"/>
      <c r="I86" s="120"/>
    </row>
    <row r="87" spans="1:9" ht="18.75">
      <c r="A87" s="190" t="s">
        <v>68</v>
      </c>
      <c r="B87" s="191">
        <f aca="true" t="shared" si="11" ref="B87:G87">SUM(B85:B86)</f>
        <v>826</v>
      </c>
      <c r="C87" s="166">
        <f t="shared" si="10"/>
        <v>10253</v>
      </c>
      <c r="D87" s="192">
        <f t="shared" si="11"/>
        <v>1094</v>
      </c>
      <c r="E87" s="191">
        <f t="shared" si="11"/>
        <v>1238</v>
      </c>
      <c r="F87" s="191">
        <f t="shared" si="11"/>
        <v>6071</v>
      </c>
      <c r="G87" s="193">
        <f t="shared" si="11"/>
        <v>1850</v>
      </c>
      <c r="H87" s="120"/>
      <c r="I87" s="120"/>
    </row>
    <row r="88" spans="1:9" ht="19.5" thickBot="1">
      <c r="A88" s="170" t="s">
        <v>79</v>
      </c>
      <c r="B88" s="171"/>
      <c r="C88" s="181">
        <f t="shared" si="10"/>
        <v>0</v>
      </c>
      <c r="D88" s="174"/>
      <c r="E88" s="171"/>
      <c r="F88" s="171"/>
      <c r="G88" s="175"/>
      <c r="H88" s="120"/>
      <c r="I88" s="120"/>
    </row>
    <row r="89" spans="1:9" ht="18.75" thickBot="1">
      <c r="A89" s="209" t="s">
        <v>69</v>
      </c>
      <c r="B89" s="210">
        <f aca="true" t="shared" si="12" ref="B89:G89">B16+B18+B20+B25+B27+B29+B34+B40+B42+B53+B62+B67+B69+B83+B87+B55+B73</f>
        <v>23549.795003826453</v>
      </c>
      <c r="C89" s="211">
        <f t="shared" si="12"/>
        <v>2088325.487177756</v>
      </c>
      <c r="D89" s="211">
        <f t="shared" si="12"/>
        <v>192686.50811836583</v>
      </c>
      <c r="E89" s="211">
        <f t="shared" si="12"/>
        <v>203227.99845217503</v>
      </c>
      <c r="F89" s="211">
        <f t="shared" si="12"/>
        <v>1277634.6551050197</v>
      </c>
      <c r="G89" s="212">
        <f t="shared" si="12"/>
        <v>414776.3255021954</v>
      </c>
      <c r="H89" s="120"/>
      <c r="I89" s="120"/>
    </row>
    <row r="90" spans="1:7" ht="18.75">
      <c r="A90" s="213" t="s">
        <v>119</v>
      </c>
      <c r="B90" s="214"/>
      <c r="C90" s="214"/>
      <c r="D90" s="214"/>
      <c r="E90" s="214"/>
      <c r="F90" s="214"/>
      <c r="G90" s="214"/>
    </row>
  </sheetData>
  <mergeCells count="13">
    <mergeCell ref="E9:E11"/>
    <mergeCell ref="F9:F11"/>
    <mergeCell ref="G9:G11"/>
    <mergeCell ref="A4:G4"/>
    <mergeCell ref="A5:G5"/>
    <mergeCell ref="A6:G6"/>
    <mergeCell ref="A7:A11"/>
    <mergeCell ref="B7:B11"/>
    <mergeCell ref="C7:G7"/>
    <mergeCell ref="C8:C11"/>
    <mergeCell ref="D8:E8"/>
    <mergeCell ref="F8:G8"/>
    <mergeCell ref="D9:D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Zeros="0" tabSelected="1" view="pageBreakPreview" zoomScale="60" workbookViewId="0" topLeftCell="A1">
      <selection activeCell="C1" sqref="A1:H94"/>
    </sheetView>
  </sheetViews>
  <sheetFormatPr defaultColWidth="11.421875" defaultRowHeight="12.75"/>
  <cols>
    <col min="1" max="1" width="34.140625" style="3" customWidth="1"/>
    <col min="2" max="2" width="16.28125" style="3" customWidth="1"/>
    <col min="3" max="6" width="15.7109375" style="3" customWidth="1"/>
    <col min="7" max="7" width="22.140625" style="3" customWidth="1"/>
    <col min="8" max="8" width="22.7109375" style="3" customWidth="1"/>
    <col min="9" max="16384" width="11.421875" style="3" customWidth="1"/>
  </cols>
  <sheetData>
    <row r="1" spans="1:8" ht="18.75">
      <c r="A1" s="2"/>
      <c r="B1" s="2"/>
      <c r="C1" s="8" t="s">
        <v>118</v>
      </c>
      <c r="D1" s="2"/>
      <c r="E1" s="2"/>
      <c r="F1" s="2"/>
      <c r="G1" s="2"/>
      <c r="H1" s="2"/>
    </row>
    <row r="2" spans="1:8" ht="18.75">
      <c r="A2" s="2"/>
      <c r="B2" s="2"/>
      <c r="C2" s="8" t="s">
        <v>117</v>
      </c>
      <c r="D2" s="2"/>
      <c r="E2" s="2"/>
      <c r="F2" s="2"/>
      <c r="G2" s="2"/>
      <c r="H2" s="2"/>
    </row>
    <row r="3" spans="1:8" ht="18">
      <c r="A3" s="2"/>
      <c r="B3" s="2"/>
      <c r="C3" s="2"/>
      <c r="D3" s="2"/>
      <c r="E3" s="2"/>
      <c r="F3" s="2"/>
      <c r="G3" s="2"/>
      <c r="H3" s="2"/>
    </row>
    <row r="4" spans="1:7" s="2" customFormat="1" ht="18">
      <c r="A4" s="7" t="s">
        <v>80</v>
      </c>
      <c r="B4" s="7"/>
      <c r="C4" s="7"/>
      <c r="D4" s="7"/>
      <c r="E4" s="7"/>
      <c r="F4" s="7"/>
      <c r="G4" s="7"/>
    </row>
    <row r="5" spans="1:9" ht="18.75">
      <c r="A5" s="2"/>
      <c r="B5" s="2"/>
      <c r="C5" s="9" t="s">
        <v>141</v>
      </c>
      <c r="D5" s="9"/>
      <c r="E5" s="2"/>
      <c r="F5" s="2"/>
      <c r="G5" s="2"/>
      <c r="H5" s="2"/>
      <c r="I5" s="3" t="s">
        <v>140</v>
      </c>
    </row>
    <row r="6" spans="1:8" ht="13.5" customHeight="1">
      <c r="A6" s="7" t="s">
        <v>137</v>
      </c>
      <c r="B6" s="7"/>
      <c r="C6" s="7"/>
      <c r="D6" s="7"/>
      <c r="E6" s="7"/>
      <c r="F6" s="7"/>
      <c r="G6" s="7"/>
      <c r="H6" s="2"/>
    </row>
    <row r="7" spans="1:10" ht="18.75" thickBot="1">
      <c r="A7" s="10"/>
      <c r="B7" s="2"/>
      <c r="C7" s="2"/>
      <c r="D7" s="2"/>
      <c r="E7" s="2"/>
      <c r="F7" s="2"/>
      <c r="G7" s="2"/>
      <c r="H7" s="11"/>
      <c r="J7" s="3" t="s">
        <v>138</v>
      </c>
    </row>
    <row r="8" spans="1:8" ht="18">
      <c r="A8" s="12" t="s">
        <v>81</v>
      </c>
      <c r="B8" s="13"/>
      <c r="C8" s="14"/>
      <c r="D8" s="15" t="s">
        <v>82</v>
      </c>
      <c r="E8" s="290" t="s">
        <v>83</v>
      </c>
      <c r="F8" s="291"/>
      <c r="G8" s="291"/>
      <c r="H8" s="17"/>
    </row>
    <row r="9" spans="1:9" ht="18">
      <c r="A9" s="18" t="s">
        <v>84</v>
      </c>
      <c r="B9" s="19" t="s">
        <v>85</v>
      </c>
      <c r="C9" s="19" t="s">
        <v>3</v>
      </c>
      <c r="D9" s="19" t="s">
        <v>86</v>
      </c>
      <c r="E9" s="19"/>
      <c r="F9" s="20" t="s">
        <v>87</v>
      </c>
      <c r="G9" s="20" t="s">
        <v>88</v>
      </c>
      <c r="H9" s="21" t="s">
        <v>132</v>
      </c>
      <c r="I9" s="3" t="s">
        <v>139</v>
      </c>
    </row>
    <row r="10" spans="1:8" ht="18.75" thickBot="1">
      <c r="A10" s="22"/>
      <c r="B10" s="23"/>
      <c r="C10" s="24"/>
      <c r="D10" s="24" t="s">
        <v>89</v>
      </c>
      <c r="E10" s="25" t="s">
        <v>85</v>
      </c>
      <c r="F10" s="26" t="s">
        <v>89</v>
      </c>
      <c r="G10" s="24" t="s">
        <v>89</v>
      </c>
      <c r="H10" s="27"/>
    </row>
    <row r="11" spans="1:8" ht="25.5" customHeight="1">
      <c r="A11" s="28"/>
      <c r="B11" s="29"/>
      <c r="C11" s="30"/>
      <c r="D11" s="31"/>
      <c r="E11" s="30"/>
      <c r="F11" s="31"/>
      <c r="G11" s="31"/>
      <c r="H11" s="32"/>
    </row>
    <row r="12" spans="1:8" ht="18.75">
      <c r="A12" s="33" t="s">
        <v>131</v>
      </c>
      <c r="B12" s="34">
        <f>+C12+D12+E12+B52+C52</f>
        <v>251.60868366327972</v>
      </c>
      <c r="C12" s="35">
        <v>39.87619877942459</v>
      </c>
      <c r="D12" s="36">
        <v>0</v>
      </c>
      <c r="E12" s="35">
        <v>131.8408459529604</v>
      </c>
      <c r="F12" s="36">
        <v>0</v>
      </c>
      <c r="G12" s="36">
        <v>25.533703095817536</v>
      </c>
      <c r="H12" s="37">
        <v>106.30714285714285</v>
      </c>
    </row>
    <row r="13" spans="1:8" ht="25.5" customHeight="1" thickBot="1">
      <c r="A13" s="38" t="s">
        <v>131</v>
      </c>
      <c r="B13" s="39">
        <f>+C13+D13+E13+B53+C53</f>
        <v>251.60868366327972</v>
      </c>
      <c r="C13" s="40">
        <v>39.87619877942459</v>
      </c>
      <c r="D13" s="41">
        <v>0</v>
      </c>
      <c r="E13" s="40">
        <v>131.8408459529604</v>
      </c>
      <c r="F13" s="41">
        <v>0</v>
      </c>
      <c r="G13" s="41">
        <v>25.533703095817536</v>
      </c>
      <c r="H13" s="42">
        <v>106.30714285714285</v>
      </c>
    </row>
    <row r="14" spans="1:8" ht="12.75" customHeight="1">
      <c r="A14" s="43"/>
      <c r="B14" s="44"/>
      <c r="C14" s="45"/>
      <c r="D14" s="45"/>
      <c r="E14" s="44"/>
      <c r="F14" s="45"/>
      <c r="G14" s="45"/>
      <c r="H14" s="32"/>
    </row>
    <row r="15" spans="1:8" ht="21.75" customHeight="1">
      <c r="A15" s="46" t="s">
        <v>90</v>
      </c>
      <c r="B15" s="34">
        <f aca="true" t="shared" si="0" ref="B15:B23">+C15+D15+E15+B55+C55</f>
        <v>47933</v>
      </c>
      <c r="C15" s="47">
        <v>3584</v>
      </c>
      <c r="D15" s="47">
        <v>12372</v>
      </c>
      <c r="E15" s="34">
        <f>F15+G15+H15</f>
        <v>30660</v>
      </c>
      <c r="F15" s="47">
        <v>14336</v>
      </c>
      <c r="G15" s="47">
        <v>8769</v>
      </c>
      <c r="H15" s="48">
        <v>7555</v>
      </c>
    </row>
    <row r="16" spans="1:8" ht="18">
      <c r="A16" s="46" t="s">
        <v>120</v>
      </c>
      <c r="B16" s="49">
        <f t="shared" si="0"/>
        <v>4368</v>
      </c>
      <c r="C16" s="47">
        <v>2050</v>
      </c>
      <c r="D16" s="47">
        <v>250</v>
      </c>
      <c r="E16" s="34">
        <f>F16+G16+H16</f>
        <v>1200</v>
      </c>
      <c r="F16" s="47">
        <v>400</v>
      </c>
      <c r="G16" s="47">
        <v>400</v>
      </c>
      <c r="H16" s="48">
        <v>400</v>
      </c>
    </row>
    <row r="17" spans="1:8" ht="18">
      <c r="A17" s="50" t="s">
        <v>121</v>
      </c>
      <c r="B17" s="34">
        <f t="shared" si="0"/>
        <v>2225</v>
      </c>
      <c r="C17" s="47">
        <v>2210</v>
      </c>
      <c r="D17" s="47">
        <v>0</v>
      </c>
      <c r="E17" s="34">
        <f>F17+G17+H17</f>
        <v>10</v>
      </c>
      <c r="F17" s="47">
        <v>10</v>
      </c>
      <c r="G17" s="47">
        <v>0</v>
      </c>
      <c r="H17" s="48">
        <v>0</v>
      </c>
    </row>
    <row r="18" spans="1:8" ht="18">
      <c r="A18" s="50" t="s">
        <v>122</v>
      </c>
      <c r="B18" s="34">
        <f t="shared" si="0"/>
        <v>23</v>
      </c>
      <c r="C18" s="47">
        <v>20</v>
      </c>
      <c r="D18" s="47">
        <v>0</v>
      </c>
      <c r="E18" s="34">
        <v>0</v>
      </c>
      <c r="F18" s="47">
        <v>0</v>
      </c>
      <c r="G18" s="47">
        <v>0</v>
      </c>
      <c r="H18" s="48"/>
    </row>
    <row r="19" spans="1:8" ht="18">
      <c r="A19" s="50" t="s">
        <v>91</v>
      </c>
      <c r="B19" s="34">
        <f t="shared" si="0"/>
        <v>444974</v>
      </c>
      <c r="C19" s="47">
        <v>107998</v>
      </c>
      <c r="D19" s="51">
        <v>75942</v>
      </c>
      <c r="E19" s="34">
        <f aca="true" t="shared" si="1" ref="E19:E24">F19+G19+H19</f>
        <v>206930</v>
      </c>
      <c r="F19" s="47">
        <v>86592</v>
      </c>
      <c r="G19" s="47">
        <v>57035</v>
      </c>
      <c r="H19" s="48">
        <v>63303</v>
      </c>
    </row>
    <row r="20" spans="1:8" ht="18">
      <c r="A20" s="50" t="s">
        <v>123</v>
      </c>
      <c r="B20" s="34">
        <f t="shared" si="0"/>
        <v>75540</v>
      </c>
      <c r="C20" s="47">
        <v>28811</v>
      </c>
      <c r="D20" s="51">
        <v>10879</v>
      </c>
      <c r="E20" s="34">
        <f t="shared" si="1"/>
        <v>30868</v>
      </c>
      <c r="F20" s="52">
        <v>9763</v>
      </c>
      <c r="G20" s="47">
        <v>9138</v>
      </c>
      <c r="H20" s="48">
        <v>11967</v>
      </c>
    </row>
    <row r="21" spans="1:8" ht="18">
      <c r="A21" s="53" t="s">
        <v>142</v>
      </c>
      <c r="B21" s="34">
        <f t="shared" si="0"/>
        <v>1100</v>
      </c>
      <c r="C21" s="54">
        <v>0</v>
      </c>
      <c r="D21" s="55">
        <v>0</v>
      </c>
      <c r="E21" s="34">
        <f t="shared" si="1"/>
        <v>1100</v>
      </c>
      <c r="F21" s="56">
        <v>0</v>
      </c>
      <c r="G21" s="54">
        <v>0</v>
      </c>
      <c r="H21" s="57">
        <v>1100</v>
      </c>
    </row>
    <row r="22" spans="1:8" ht="18">
      <c r="A22" s="50" t="s">
        <v>124</v>
      </c>
      <c r="B22" s="34">
        <f t="shared" si="0"/>
        <v>24379</v>
      </c>
      <c r="C22" s="47">
        <v>8977</v>
      </c>
      <c r="D22" s="51">
        <v>3058</v>
      </c>
      <c r="E22" s="34">
        <f t="shared" si="1"/>
        <v>9072</v>
      </c>
      <c r="F22" s="52">
        <v>4358</v>
      </c>
      <c r="G22" s="47">
        <v>2506</v>
      </c>
      <c r="H22" s="48">
        <v>2208</v>
      </c>
    </row>
    <row r="23" spans="1:8" ht="18">
      <c r="A23" s="50" t="s">
        <v>125</v>
      </c>
      <c r="B23" s="34">
        <f t="shared" si="0"/>
        <v>31953</v>
      </c>
      <c r="C23" s="47">
        <v>5723</v>
      </c>
      <c r="D23" s="51">
        <v>7163</v>
      </c>
      <c r="E23" s="34">
        <f t="shared" si="1"/>
        <v>17624</v>
      </c>
      <c r="F23" s="52">
        <v>3901</v>
      </c>
      <c r="G23" s="47">
        <v>7358</v>
      </c>
      <c r="H23" s="48">
        <v>6365</v>
      </c>
    </row>
    <row r="24" spans="1:8" ht="18.75" thickBot="1">
      <c r="A24" s="58" t="s">
        <v>92</v>
      </c>
      <c r="B24" s="59" t="s">
        <v>143</v>
      </c>
      <c r="C24" s="59">
        <f>SUM(C15:C23)</f>
        <v>159373</v>
      </c>
      <c r="D24" s="59">
        <f>SUM(D15:D23)</f>
        <v>109664</v>
      </c>
      <c r="E24" s="59">
        <f t="shared" si="1"/>
        <v>297464</v>
      </c>
      <c r="F24" s="59">
        <f>SUM(F15:F23)</f>
        <v>119360</v>
      </c>
      <c r="G24" s="59">
        <f>SUM(G15:G23)</f>
        <v>85206</v>
      </c>
      <c r="H24" s="60">
        <f>SUM(H15:H23)</f>
        <v>92898</v>
      </c>
    </row>
    <row r="25" spans="1:8" ht="18">
      <c r="A25" s="61"/>
      <c r="B25" s="44"/>
      <c r="C25" s="44"/>
      <c r="D25" s="62"/>
      <c r="E25" s="44"/>
      <c r="F25" s="63"/>
      <c r="G25" s="63"/>
      <c r="H25" s="32"/>
    </row>
    <row r="26" spans="1:8" ht="18">
      <c r="A26" s="50" t="s">
        <v>93</v>
      </c>
      <c r="B26" s="34">
        <f>+C26+D26+E26+B66+C66</f>
        <v>6641</v>
      </c>
      <c r="C26" s="47">
        <v>1865</v>
      </c>
      <c r="D26" s="51">
        <v>2372</v>
      </c>
      <c r="E26" s="34">
        <f>F26+G26+H26</f>
        <v>1389</v>
      </c>
      <c r="F26" s="52">
        <v>932</v>
      </c>
      <c r="G26" s="52">
        <v>98</v>
      </c>
      <c r="H26" s="48">
        <v>359</v>
      </c>
    </row>
    <row r="27" spans="1:8" ht="12.75" customHeight="1">
      <c r="A27" s="50" t="s">
        <v>94</v>
      </c>
      <c r="B27" s="34">
        <f>+C27+D27+E27+B67+C67</f>
        <v>56859</v>
      </c>
      <c r="C27" s="47">
        <v>13381</v>
      </c>
      <c r="D27" s="51">
        <v>6647</v>
      </c>
      <c r="E27" s="34">
        <f>F27+G27+H27</f>
        <v>33014</v>
      </c>
      <c r="F27" s="64">
        <v>12965</v>
      </c>
      <c r="G27" s="52">
        <v>10242</v>
      </c>
      <c r="H27" s="48">
        <v>9807</v>
      </c>
    </row>
    <row r="28" spans="1:8" ht="12.75" customHeight="1" thickBot="1">
      <c r="A28" s="58" t="s">
        <v>95</v>
      </c>
      <c r="B28" s="59">
        <f aca="true" t="shared" si="2" ref="B28:H28">SUM(B26:B27)</f>
        <v>63500</v>
      </c>
      <c r="C28" s="59">
        <f t="shared" si="2"/>
        <v>15246</v>
      </c>
      <c r="D28" s="59">
        <f t="shared" si="2"/>
        <v>9019</v>
      </c>
      <c r="E28" s="59">
        <f>F28+G28+H28</f>
        <v>34403</v>
      </c>
      <c r="F28" s="59">
        <f t="shared" si="2"/>
        <v>13897</v>
      </c>
      <c r="G28" s="65">
        <f t="shared" si="2"/>
        <v>10340</v>
      </c>
      <c r="H28" s="66">
        <f t="shared" si="2"/>
        <v>10166</v>
      </c>
    </row>
    <row r="29" spans="1:8" ht="12.75" customHeight="1">
      <c r="A29" s="61"/>
      <c r="B29" s="44"/>
      <c r="C29" s="44"/>
      <c r="D29" s="62"/>
      <c r="E29" s="44"/>
      <c r="F29" s="63"/>
      <c r="G29" s="63"/>
      <c r="H29" s="32"/>
    </row>
    <row r="30" spans="1:8" ht="18">
      <c r="A30" s="50" t="s">
        <v>96</v>
      </c>
      <c r="B30" s="34">
        <f>+C30+D30+E30+B70+C70</f>
        <v>779781</v>
      </c>
      <c r="C30" s="47">
        <v>208866</v>
      </c>
      <c r="D30" s="51">
        <v>108881</v>
      </c>
      <c r="E30" s="34">
        <f>F30+G30+H30</f>
        <v>340106</v>
      </c>
      <c r="F30" s="52">
        <v>109344</v>
      </c>
      <c r="G30" s="52">
        <v>127628</v>
      </c>
      <c r="H30" s="48">
        <v>103134</v>
      </c>
    </row>
    <row r="31" spans="1:8" ht="18">
      <c r="A31" s="50" t="s">
        <v>97</v>
      </c>
      <c r="B31" s="34">
        <f>+C31+D31+E31+B71+C71</f>
        <v>118048</v>
      </c>
      <c r="C31" s="47">
        <v>34626</v>
      </c>
      <c r="D31" s="51">
        <v>4295</v>
      </c>
      <c r="E31" s="34">
        <f>F31+G31+H31</f>
        <v>63662</v>
      </c>
      <c r="F31" s="52">
        <v>21174</v>
      </c>
      <c r="G31" s="52">
        <v>23090</v>
      </c>
      <c r="H31" s="48">
        <v>19398</v>
      </c>
    </row>
    <row r="32" spans="1:8" ht="18.75" thickBot="1">
      <c r="A32" s="58" t="s">
        <v>56</v>
      </c>
      <c r="B32" s="59">
        <f aca="true" t="shared" si="3" ref="B32:H32">SUM(B30:B31)</f>
        <v>897829</v>
      </c>
      <c r="C32" s="59">
        <f t="shared" si="3"/>
        <v>243492</v>
      </c>
      <c r="D32" s="59">
        <f t="shared" si="3"/>
        <v>113176</v>
      </c>
      <c r="E32" s="59">
        <f t="shared" si="3"/>
        <v>403768</v>
      </c>
      <c r="F32" s="59">
        <f t="shared" si="3"/>
        <v>130518</v>
      </c>
      <c r="G32" s="59">
        <f t="shared" si="3"/>
        <v>150718</v>
      </c>
      <c r="H32" s="60">
        <f t="shared" si="3"/>
        <v>122532</v>
      </c>
    </row>
    <row r="33" spans="1:8" ht="18">
      <c r="A33" s="67"/>
      <c r="B33" s="68"/>
      <c r="C33" s="68"/>
      <c r="D33" s="69"/>
      <c r="E33" s="68"/>
      <c r="F33" s="69"/>
      <c r="G33" s="68"/>
      <c r="H33" s="32"/>
    </row>
    <row r="34" spans="1:8" ht="18">
      <c r="A34" s="50" t="s">
        <v>128</v>
      </c>
      <c r="B34" s="34">
        <f>C34+D34+E34+B74+C74</f>
        <v>3464</v>
      </c>
      <c r="C34" s="70">
        <v>400</v>
      </c>
      <c r="D34" s="70">
        <v>1491</v>
      </c>
      <c r="E34" s="34">
        <f>F34+G34+H34</f>
        <v>1363</v>
      </c>
      <c r="F34" s="70">
        <v>291</v>
      </c>
      <c r="G34" s="70">
        <v>771</v>
      </c>
      <c r="H34" s="71">
        <v>301</v>
      </c>
    </row>
    <row r="35" spans="1:8" ht="18">
      <c r="A35" s="50" t="s">
        <v>98</v>
      </c>
      <c r="B35" s="34">
        <f aca="true" t="shared" si="4" ref="B35:B41">+C35+D35+E35+B75+C75</f>
        <v>43677</v>
      </c>
      <c r="C35" s="70">
        <v>4206</v>
      </c>
      <c r="D35" s="70">
        <v>17528</v>
      </c>
      <c r="E35" s="34">
        <f aca="true" t="shared" si="5" ref="E35:E42">F35+G35+H35</f>
        <v>14974</v>
      </c>
      <c r="F35" s="70">
        <v>4967</v>
      </c>
      <c r="G35" s="70">
        <v>4175</v>
      </c>
      <c r="H35" s="71">
        <v>5832</v>
      </c>
    </row>
    <row r="36" spans="1:8" ht="18">
      <c r="A36" s="50" t="s">
        <v>99</v>
      </c>
      <c r="B36" s="34">
        <f t="shared" si="4"/>
        <v>164173</v>
      </c>
      <c r="C36" s="70">
        <v>20005</v>
      </c>
      <c r="D36" s="70">
        <v>52400</v>
      </c>
      <c r="E36" s="34">
        <f t="shared" si="5"/>
        <v>69093</v>
      </c>
      <c r="F36" s="70">
        <v>23442</v>
      </c>
      <c r="G36" s="70">
        <v>14983</v>
      </c>
      <c r="H36" s="71">
        <v>30668</v>
      </c>
    </row>
    <row r="37" spans="1:8" ht="18">
      <c r="A37" s="50" t="s">
        <v>129</v>
      </c>
      <c r="B37" s="34">
        <f t="shared" si="4"/>
        <v>29153</v>
      </c>
      <c r="C37" s="70">
        <v>6169</v>
      </c>
      <c r="D37" s="70">
        <v>9348</v>
      </c>
      <c r="E37" s="34">
        <f t="shared" si="5"/>
        <v>9366</v>
      </c>
      <c r="F37" s="70">
        <v>2250</v>
      </c>
      <c r="G37" s="70">
        <v>2244</v>
      </c>
      <c r="H37" s="71">
        <v>4872</v>
      </c>
    </row>
    <row r="38" spans="1:8" ht="18">
      <c r="A38" s="50" t="s">
        <v>100</v>
      </c>
      <c r="B38" s="34">
        <f t="shared" si="4"/>
        <v>162546</v>
      </c>
      <c r="C38" s="70">
        <v>19261</v>
      </c>
      <c r="D38" s="70">
        <v>63099</v>
      </c>
      <c r="E38" s="34">
        <f t="shared" si="5"/>
        <v>56830</v>
      </c>
      <c r="F38" s="70">
        <v>23258</v>
      </c>
      <c r="G38" s="70">
        <v>12325</v>
      </c>
      <c r="H38" s="71">
        <v>21247</v>
      </c>
    </row>
    <row r="39" spans="1:8" ht="18">
      <c r="A39" s="50" t="s">
        <v>130</v>
      </c>
      <c r="B39" s="34">
        <f t="shared" si="4"/>
        <v>17988</v>
      </c>
      <c r="C39" s="70">
        <v>2121</v>
      </c>
      <c r="D39" s="70">
        <v>6055</v>
      </c>
      <c r="E39" s="34">
        <f t="shared" si="5"/>
        <v>7930</v>
      </c>
      <c r="F39" s="70">
        <v>1750</v>
      </c>
      <c r="G39" s="70">
        <v>2060</v>
      </c>
      <c r="H39" s="71">
        <v>4120</v>
      </c>
    </row>
    <row r="40" spans="1:8" ht="18">
      <c r="A40" s="50" t="s">
        <v>101</v>
      </c>
      <c r="B40" s="34">
        <f t="shared" si="4"/>
        <v>28474</v>
      </c>
      <c r="C40" s="70">
        <v>4021</v>
      </c>
      <c r="D40" s="70">
        <v>10104</v>
      </c>
      <c r="E40" s="34">
        <f t="shared" si="5"/>
        <v>10012</v>
      </c>
      <c r="F40" s="70">
        <v>2415</v>
      </c>
      <c r="G40" s="70">
        <v>2169</v>
      </c>
      <c r="H40" s="71">
        <v>5428</v>
      </c>
    </row>
    <row r="41" spans="1:8" ht="18">
      <c r="A41" s="50" t="s">
        <v>102</v>
      </c>
      <c r="B41" s="34">
        <f t="shared" si="4"/>
        <v>146087</v>
      </c>
      <c r="C41" s="70">
        <v>16887</v>
      </c>
      <c r="D41" s="70">
        <v>46845</v>
      </c>
      <c r="E41" s="34">
        <f t="shared" si="5"/>
        <v>66046</v>
      </c>
      <c r="F41" s="70">
        <v>16984</v>
      </c>
      <c r="G41" s="70">
        <v>14246</v>
      </c>
      <c r="H41" s="71">
        <v>34816</v>
      </c>
    </row>
    <row r="42" spans="1:8" ht="18.75" thickBot="1">
      <c r="A42" s="58" t="s">
        <v>65</v>
      </c>
      <c r="B42" s="59">
        <f aca="true" t="shared" si="6" ref="B42:H42">SUM(B34:B41)</f>
        <v>595562</v>
      </c>
      <c r="C42" s="59">
        <f t="shared" si="6"/>
        <v>73070</v>
      </c>
      <c r="D42" s="59">
        <f t="shared" si="6"/>
        <v>206870</v>
      </c>
      <c r="E42" s="59">
        <f t="shared" si="5"/>
        <v>235614</v>
      </c>
      <c r="F42" s="59">
        <f t="shared" si="6"/>
        <v>75357</v>
      </c>
      <c r="G42" s="59">
        <f t="shared" si="6"/>
        <v>52973</v>
      </c>
      <c r="H42" s="60">
        <f t="shared" si="6"/>
        <v>107284</v>
      </c>
    </row>
    <row r="43" spans="1:8" ht="18.75" thickBot="1">
      <c r="A43" s="72"/>
      <c r="B43" s="73"/>
      <c r="C43" s="73"/>
      <c r="D43" s="74"/>
      <c r="E43" s="73"/>
      <c r="F43" s="74"/>
      <c r="G43" s="73"/>
      <c r="H43" s="75"/>
    </row>
    <row r="44" spans="1:8" ht="18.75" thickBot="1">
      <c r="A44" s="58" t="s">
        <v>69</v>
      </c>
      <c r="B44" s="76">
        <f>+C44+D44+E44+B84+C84</f>
        <v>2189637.6086836634</v>
      </c>
      <c r="C44" s="59">
        <f aca="true" t="shared" si="7" ref="C44:H44">C24+C28+C32+C42+C13</f>
        <v>491220.87619877944</v>
      </c>
      <c r="D44" s="59">
        <f t="shared" si="7"/>
        <v>438729</v>
      </c>
      <c r="E44" s="59">
        <f t="shared" si="7"/>
        <v>971380.840845953</v>
      </c>
      <c r="F44" s="59">
        <f t="shared" si="7"/>
        <v>339132</v>
      </c>
      <c r="G44" s="59">
        <f t="shared" si="7"/>
        <v>299262.5337030958</v>
      </c>
      <c r="H44" s="60">
        <f t="shared" si="7"/>
        <v>332986.3071428572</v>
      </c>
    </row>
    <row r="45" spans="1:8" ht="18">
      <c r="A45" s="77"/>
      <c r="B45" s="77"/>
      <c r="C45" s="77"/>
      <c r="D45" s="78"/>
      <c r="E45" s="77"/>
      <c r="F45" s="77"/>
      <c r="G45" s="77"/>
      <c r="H45" s="2"/>
    </row>
    <row r="46" spans="1:8" ht="18.75" thickBot="1">
      <c r="A46" s="77"/>
      <c r="B46" s="77"/>
      <c r="C46" s="77"/>
      <c r="D46" s="77"/>
      <c r="E46" s="77"/>
      <c r="F46" s="77"/>
      <c r="G46" s="77"/>
      <c r="H46" s="2"/>
    </row>
    <row r="47" spans="1:8" ht="18">
      <c r="A47" s="79"/>
      <c r="B47" s="80" t="s">
        <v>103</v>
      </c>
      <c r="C47" s="16"/>
      <c r="D47" s="16"/>
      <c r="E47" s="16"/>
      <c r="F47" s="16"/>
      <c r="G47" s="81"/>
      <c r="H47" s="2"/>
    </row>
    <row r="48" spans="1:8" ht="18">
      <c r="A48" s="82" t="s">
        <v>81</v>
      </c>
      <c r="B48" s="83"/>
      <c r="C48" s="84" t="s">
        <v>104</v>
      </c>
      <c r="D48" s="84"/>
      <c r="E48" s="84"/>
      <c r="F48" s="84"/>
      <c r="G48" s="85"/>
      <c r="H48" s="2"/>
    </row>
    <row r="49" spans="1:8" ht="18">
      <c r="A49" s="82" t="s">
        <v>84</v>
      </c>
      <c r="B49" s="86" t="s">
        <v>70</v>
      </c>
      <c r="C49" s="87"/>
      <c r="D49" s="88" t="s">
        <v>105</v>
      </c>
      <c r="E49" s="89"/>
      <c r="F49" s="88" t="s">
        <v>106</v>
      </c>
      <c r="G49" s="89"/>
      <c r="H49" s="2"/>
    </row>
    <row r="50" spans="1:8" ht="18.75" thickBot="1">
      <c r="A50" s="82"/>
      <c r="B50" s="83"/>
      <c r="C50" s="90" t="s">
        <v>85</v>
      </c>
      <c r="D50" s="20" t="s">
        <v>107</v>
      </c>
      <c r="E50" s="91" t="s">
        <v>108</v>
      </c>
      <c r="F50" s="20" t="s">
        <v>108</v>
      </c>
      <c r="G50" s="91" t="s">
        <v>107</v>
      </c>
      <c r="H50" s="2"/>
    </row>
    <row r="51" spans="1:8" ht="18">
      <c r="A51" s="28"/>
      <c r="B51" s="92"/>
      <c r="C51" s="31"/>
      <c r="D51" s="30"/>
      <c r="E51" s="31"/>
      <c r="F51" s="31"/>
      <c r="G51" s="93"/>
      <c r="H51" s="2"/>
    </row>
    <row r="52" spans="1:8" ht="18.75">
      <c r="A52" s="33" t="s">
        <v>126</v>
      </c>
      <c r="B52" s="35">
        <v>8.506861486820021</v>
      </c>
      <c r="C52" s="36">
        <v>71.38477744407473</v>
      </c>
      <c r="D52" s="35">
        <v>21.915070883601317</v>
      </c>
      <c r="E52" s="36">
        <v>2.4834489664999038</v>
      </c>
      <c r="F52" s="36">
        <v>37.221745852360435</v>
      </c>
      <c r="G52" s="37">
        <v>9.76451174161308</v>
      </c>
      <c r="H52" s="2"/>
    </row>
    <row r="53" spans="1:8" ht="19.5" thickBot="1">
      <c r="A53" s="38" t="s">
        <v>127</v>
      </c>
      <c r="B53" s="40">
        <v>8.506861486820021</v>
      </c>
      <c r="C53" s="41">
        <v>71.38477744407473</v>
      </c>
      <c r="D53" s="40">
        <v>21.915070883601317</v>
      </c>
      <c r="E53" s="41">
        <v>2.4834489664999038</v>
      </c>
      <c r="F53" s="41">
        <v>37.221745852360435</v>
      </c>
      <c r="G53" s="42">
        <v>9.76451174161308</v>
      </c>
      <c r="H53" s="2"/>
    </row>
    <row r="54" spans="1:8" ht="18">
      <c r="A54" s="94"/>
      <c r="B54" s="95"/>
      <c r="C54" s="96"/>
      <c r="D54" s="96"/>
      <c r="E54" s="96"/>
      <c r="F54" s="96"/>
      <c r="G54" s="97"/>
      <c r="H54" s="2"/>
    </row>
    <row r="55" spans="1:8" ht="18">
      <c r="A55" s="50" t="s">
        <v>90</v>
      </c>
      <c r="B55" s="47">
        <v>46</v>
      </c>
      <c r="C55" s="52">
        <f aca="true" t="shared" si="8" ref="C55:C63">D55+E55+F55+G55</f>
        <v>1271</v>
      </c>
      <c r="D55" s="49">
        <v>234</v>
      </c>
      <c r="E55" s="52">
        <v>173</v>
      </c>
      <c r="F55" s="52">
        <v>531</v>
      </c>
      <c r="G55" s="98">
        <v>333</v>
      </c>
      <c r="H55" s="2"/>
    </row>
    <row r="56" spans="1:8" ht="18">
      <c r="A56" s="50" t="s">
        <v>120</v>
      </c>
      <c r="B56" s="47">
        <v>13</v>
      </c>
      <c r="C56" s="52">
        <f t="shared" si="8"/>
        <v>855</v>
      </c>
      <c r="D56" s="49">
        <v>30</v>
      </c>
      <c r="E56" s="52">
        <v>50</v>
      </c>
      <c r="F56" s="52">
        <v>625</v>
      </c>
      <c r="G56" s="98">
        <v>150</v>
      </c>
      <c r="H56" s="2"/>
    </row>
    <row r="57" spans="1:8" ht="18">
      <c r="A57" s="50" t="s">
        <v>121</v>
      </c>
      <c r="B57" s="47">
        <v>1</v>
      </c>
      <c r="C57" s="52">
        <f t="shared" si="8"/>
        <v>4</v>
      </c>
      <c r="D57" s="49">
        <v>2</v>
      </c>
      <c r="E57" s="52">
        <v>0</v>
      </c>
      <c r="F57" s="52">
        <v>2</v>
      </c>
      <c r="G57" s="98">
        <v>0</v>
      </c>
      <c r="H57" s="2"/>
    </row>
    <row r="58" spans="1:8" ht="18">
      <c r="A58" s="50" t="s">
        <v>122</v>
      </c>
      <c r="B58" s="47">
        <v>1</v>
      </c>
      <c r="C58" s="52">
        <f t="shared" si="8"/>
        <v>2</v>
      </c>
      <c r="D58" s="49">
        <v>0</v>
      </c>
      <c r="E58" s="52">
        <v>0</v>
      </c>
      <c r="F58" s="52">
        <v>2</v>
      </c>
      <c r="G58" s="98">
        <v>0</v>
      </c>
      <c r="H58" s="2"/>
    </row>
    <row r="59" spans="1:8" ht="18">
      <c r="A59" s="50" t="s">
        <v>91</v>
      </c>
      <c r="B59" s="47">
        <v>2340</v>
      </c>
      <c r="C59" s="52">
        <f t="shared" si="8"/>
        <v>51764</v>
      </c>
      <c r="D59" s="49">
        <v>7036</v>
      </c>
      <c r="E59" s="52">
        <v>3677</v>
      </c>
      <c r="F59" s="52">
        <v>28458</v>
      </c>
      <c r="G59" s="98">
        <v>12593</v>
      </c>
      <c r="H59" s="2"/>
    </row>
    <row r="60" spans="1:8" ht="18">
      <c r="A60" s="50" t="s">
        <v>123</v>
      </c>
      <c r="B60" s="47">
        <v>72</v>
      </c>
      <c r="C60" s="52">
        <f t="shared" si="8"/>
        <v>4910</v>
      </c>
      <c r="D60" s="49">
        <v>452</v>
      </c>
      <c r="E60" s="52">
        <v>346</v>
      </c>
      <c r="F60" s="52">
        <v>3118</v>
      </c>
      <c r="G60" s="98">
        <v>994</v>
      </c>
      <c r="H60" s="2"/>
    </row>
    <row r="61" spans="1:8" ht="18">
      <c r="A61" s="53" t="s">
        <v>142</v>
      </c>
      <c r="B61" s="54">
        <v>0</v>
      </c>
      <c r="C61" s="52">
        <f t="shared" si="8"/>
        <v>0</v>
      </c>
      <c r="D61" s="99">
        <v>0</v>
      </c>
      <c r="E61" s="56">
        <v>0</v>
      </c>
      <c r="F61" s="56">
        <v>0</v>
      </c>
      <c r="G61" s="100">
        <v>0</v>
      </c>
      <c r="H61" s="2"/>
    </row>
    <row r="62" spans="1:8" ht="18">
      <c r="A62" s="50" t="s">
        <v>124</v>
      </c>
      <c r="B62" s="47">
        <v>67</v>
      </c>
      <c r="C62" s="52">
        <f t="shared" si="8"/>
        <v>3205</v>
      </c>
      <c r="D62" s="52">
        <v>353</v>
      </c>
      <c r="E62" s="49">
        <v>0</v>
      </c>
      <c r="F62" s="52">
        <v>2287</v>
      </c>
      <c r="G62" s="98">
        <v>565</v>
      </c>
      <c r="H62" s="2"/>
    </row>
    <row r="63" spans="1:8" ht="18">
      <c r="A63" s="50" t="s">
        <v>125</v>
      </c>
      <c r="B63" s="47">
        <v>47</v>
      </c>
      <c r="C63" s="52">
        <f t="shared" si="8"/>
        <v>1396</v>
      </c>
      <c r="D63" s="49">
        <v>170</v>
      </c>
      <c r="E63" s="52">
        <v>22</v>
      </c>
      <c r="F63" s="52">
        <v>972</v>
      </c>
      <c r="G63" s="98">
        <v>232</v>
      </c>
      <c r="H63" s="2"/>
    </row>
    <row r="64" spans="1:8" ht="18.75" thickBot="1">
      <c r="A64" s="58" t="s">
        <v>92</v>
      </c>
      <c r="B64" s="59">
        <f>SUM(B55:B63)</f>
        <v>2587</v>
      </c>
      <c r="C64" s="101">
        <f aca="true" t="shared" si="9" ref="C64:C83">D64+E64+F64+G64</f>
        <v>63407</v>
      </c>
      <c r="D64" s="65">
        <f>SUM(D55:D63)</f>
        <v>8277</v>
      </c>
      <c r="E64" s="65">
        <f>SUM(E55:E63)</f>
        <v>4268</v>
      </c>
      <c r="F64" s="65">
        <f>SUM(F55:F63)</f>
        <v>35995</v>
      </c>
      <c r="G64" s="66">
        <f>SUM(G55:G63)</f>
        <v>14867</v>
      </c>
      <c r="H64" s="2"/>
    </row>
    <row r="65" spans="1:8" ht="18">
      <c r="A65" s="102"/>
      <c r="B65" s="103"/>
      <c r="C65" s="52">
        <f t="shared" si="9"/>
        <v>0</v>
      </c>
      <c r="D65" s="104"/>
      <c r="E65" s="104"/>
      <c r="F65" s="104"/>
      <c r="G65" s="105"/>
      <c r="H65" s="2"/>
    </row>
    <row r="66" spans="1:8" ht="18">
      <c r="A66" s="50" t="s">
        <v>93</v>
      </c>
      <c r="B66" s="47">
        <v>158</v>
      </c>
      <c r="C66" s="52">
        <f t="shared" si="9"/>
        <v>857</v>
      </c>
      <c r="D66" s="49">
        <v>31</v>
      </c>
      <c r="E66" s="52">
        <v>58</v>
      </c>
      <c r="F66" s="52">
        <v>469</v>
      </c>
      <c r="G66" s="98">
        <v>299</v>
      </c>
      <c r="H66" s="2"/>
    </row>
    <row r="67" spans="1:8" ht="18">
      <c r="A67" s="50" t="s">
        <v>94</v>
      </c>
      <c r="B67" s="47">
        <v>138</v>
      </c>
      <c r="C67" s="52">
        <f t="shared" si="9"/>
        <v>3679</v>
      </c>
      <c r="D67" s="49">
        <v>222</v>
      </c>
      <c r="E67" s="64">
        <v>322</v>
      </c>
      <c r="F67" s="52">
        <v>2177</v>
      </c>
      <c r="G67" s="98">
        <v>958</v>
      </c>
      <c r="H67" s="2"/>
    </row>
    <row r="68" spans="1:8" ht="18.75" thickBot="1">
      <c r="A68" s="58" t="s">
        <v>95</v>
      </c>
      <c r="B68" s="59">
        <f aca="true" t="shared" si="10" ref="B68:G68">B66+B67</f>
        <v>296</v>
      </c>
      <c r="C68" s="101">
        <f t="shared" si="9"/>
        <v>4536</v>
      </c>
      <c r="D68" s="65">
        <f t="shared" si="10"/>
        <v>253</v>
      </c>
      <c r="E68" s="65">
        <f t="shared" si="10"/>
        <v>380</v>
      </c>
      <c r="F68" s="65">
        <f t="shared" si="10"/>
        <v>2646</v>
      </c>
      <c r="G68" s="66">
        <f t="shared" si="10"/>
        <v>1257</v>
      </c>
      <c r="H68" s="2"/>
    </row>
    <row r="69" spans="1:8" ht="18">
      <c r="A69" s="102"/>
      <c r="B69" s="103"/>
      <c r="C69" s="52">
        <f t="shared" si="9"/>
        <v>0</v>
      </c>
      <c r="D69" s="104"/>
      <c r="E69" s="104"/>
      <c r="F69" s="104"/>
      <c r="G69" s="105"/>
      <c r="H69" s="2"/>
    </row>
    <row r="70" spans="1:8" ht="18">
      <c r="A70" s="50" t="s">
        <v>96</v>
      </c>
      <c r="B70" s="47">
        <v>8711</v>
      </c>
      <c r="C70" s="52">
        <f t="shared" si="9"/>
        <v>113217</v>
      </c>
      <c r="D70" s="49">
        <v>10676</v>
      </c>
      <c r="E70" s="52">
        <v>7789</v>
      </c>
      <c r="F70" s="52">
        <v>49940</v>
      </c>
      <c r="G70" s="98">
        <v>44812</v>
      </c>
      <c r="H70" s="2"/>
    </row>
    <row r="71" spans="1:8" ht="18">
      <c r="A71" s="50" t="s">
        <v>97</v>
      </c>
      <c r="B71" s="47">
        <v>1180</v>
      </c>
      <c r="C71" s="52">
        <f t="shared" si="9"/>
        <v>14285</v>
      </c>
      <c r="D71" s="49">
        <v>1246</v>
      </c>
      <c r="E71" s="52">
        <v>893</v>
      </c>
      <c r="F71" s="52">
        <v>7325</v>
      </c>
      <c r="G71" s="98">
        <v>4821</v>
      </c>
      <c r="H71" s="2"/>
    </row>
    <row r="72" spans="1:8" ht="18.75" thickBot="1">
      <c r="A72" s="58" t="s">
        <v>56</v>
      </c>
      <c r="B72" s="59">
        <f aca="true" t="shared" si="11" ref="B72:G72">SUM(B70:B71)</f>
        <v>9891</v>
      </c>
      <c r="C72" s="101">
        <f t="shared" si="9"/>
        <v>127502</v>
      </c>
      <c r="D72" s="65">
        <f t="shared" si="11"/>
        <v>11922</v>
      </c>
      <c r="E72" s="65">
        <f t="shared" si="11"/>
        <v>8682</v>
      </c>
      <c r="F72" s="65">
        <f t="shared" si="11"/>
        <v>57265</v>
      </c>
      <c r="G72" s="66">
        <f t="shared" si="11"/>
        <v>49633</v>
      </c>
      <c r="H72" s="2"/>
    </row>
    <row r="73" spans="1:8" ht="18">
      <c r="A73" s="102"/>
      <c r="B73" s="103"/>
      <c r="C73" s="52">
        <f t="shared" si="9"/>
        <v>0</v>
      </c>
      <c r="D73" s="104"/>
      <c r="E73" s="104"/>
      <c r="F73" s="104"/>
      <c r="G73" s="105"/>
      <c r="H73" s="2"/>
    </row>
    <row r="74" spans="1:8" ht="18">
      <c r="A74" s="50" t="s">
        <v>128</v>
      </c>
      <c r="B74" s="70">
        <v>0</v>
      </c>
      <c r="C74" s="52">
        <f t="shared" si="9"/>
        <v>210</v>
      </c>
      <c r="D74" s="106">
        <v>25</v>
      </c>
      <c r="E74" s="106">
        <v>27</v>
      </c>
      <c r="F74" s="106">
        <v>126</v>
      </c>
      <c r="G74" s="107">
        <v>32</v>
      </c>
      <c r="H74" s="2"/>
    </row>
    <row r="75" spans="1:8" ht="18">
      <c r="A75" s="50" t="s">
        <v>98</v>
      </c>
      <c r="B75" s="70">
        <v>606</v>
      </c>
      <c r="C75" s="52">
        <f t="shared" si="9"/>
        <v>6363</v>
      </c>
      <c r="D75" s="106">
        <v>656</v>
      </c>
      <c r="E75" s="106">
        <v>690</v>
      </c>
      <c r="F75" s="106">
        <v>3261</v>
      </c>
      <c r="G75" s="107">
        <v>1756</v>
      </c>
      <c r="H75" s="2"/>
    </row>
    <row r="76" spans="1:8" ht="18">
      <c r="A76" s="50" t="s">
        <v>99</v>
      </c>
      <c r="B76" s="70">
        <v>2042</v>
      </c>
      <c r="C76" s="52">
        <f t="shared" si="9"/>
        <v>20633</v>
      </c>
      <c r="D76" s="106">
        <v>1458</v>
      </c>
      <c r="E76" s="106">
        <v>1651</v>
      </c>
      <c r="F76" s="106">
        <v>10318</v>
      </c>
      <c r="G76" s="107">
        <v>7206</v>
      </c>
      <c r="H76" s="2"/>
    </row>
    <row r="77" spans="1:8" ht="18">
      <c r="A77" s="50" t="s">
        <v>129</v>
      </c>
      <c r="B77" s="70">
        <v>44</v>
      </c>
      <c r="C77" s="52">
        <f t="shared" si="9"/>
        <v>4226</v>
      </c>
      <c r="D77" s="106">
        <v>506</v>
      </c>
      <c r="E77" s="106">
        <v>549</v>
      </c>
      <c r="F77" s="106">
        <v>2535</v>
      </c>
      <c r="G77" s="107">
        <v>636</v>
      </c>
      <c r="H77" s="2"/>
    </row>
    <row r="78" spans="1:8" ht="18">
      <c r="A78" s="50" t="s">
        <v>100</v>
      </c>
      <c r="B78" s="70">
        <v>2348</v>
      </c>
      <c r="C78" s="52">
        <f t="shared" si="9"/>
        <v>21008</v>
      </c>
      <c r="D78" s="106">
        <v>1112</v>
      </c>
      <c r="E78" s="106">
        <v>1211</v>
      </c>
      <c r="F78" s="106">
        <v>10646</v>
      </c>
      <c r="G78" s="107">
        <v>8039</v>
      </c>
      <c r="H78" s="2"/>
    </row>
    <row r="79" spans="1:8" ht="18">
      <c r="A79" s="50" t="s">
        <v>130</v>
      </c>
      <c r="B79" s="70">
        <v>66</v>
      </c>
      <c r="C79" s="52">
        <f t="shared" si="9"/>
        <v>1816</v>
      </c>
      <c r="D79" s="106">
        <v>205</v>
      </c>
      <c r="E79" s="106">
        <v>222</v>
      </c>
      <c r="F79" s="106">
        <v>1074</v>
      </c>
      <c r="G79" s="107">
        <v>315</v>
      </c>
      <c r="H79" s="2"/>
    </row>
    <row r="80" spans="1:8" ht="18">
      <c r="A80" s="50" t="s">
        <v>101</v>
      </c>
      <c r="B80" s="70">
        <v>169</v>
      </c>
      <c r="C80" s="52">
        <f t="shared" si="9"/>
        <v>4168</v>
      </c>
      <c r="D80" s="106">
        <v>470</v>
      </c>
      <c r="E80" s="106">
        <v>501</v>
      </c>
      <c r="F80" s="106">
        <v>2311</v>
      </c>
      <c r="G80" s="107">
        <v>886</v>
      </c>
      <c r="H80" s="2"/>
    </row>
    <row r="81" spans="1:8" ht="18">
      <c r="A81" s="50" t="s">
        <v>102</v>
      </c>
      <c r="B81" s="70">
        <v>1099</v>
      </c>
      <c r="C81" s="52">
        <f t="shared" si="9"/>
        <v>15210</v>
      </c>
      <c r="D81" s="106">
        <v>1330</v>
      </c>
      <c r="E81" s="106">
        <v>1526</v>
      </c>
      <c r="F81" s="106">
        <v>7671</v>
      </c>
      <c r="G81" s="107">
        <v>4683</v>
      </c>
      <c r="H81" s="2"/>
    </row>
    <row r="82" spans="1:8" ht="18.75" thickBot="1">
      <c r="A82" s="58" t="s">
        <v>65</v>
      </c>
      <c r="B82" s="108">
        <f aca="true" t="shared" si="12" ref="B82:G82">SUM(B74:B81)</f>
        <v>6374</v>
      </c>
      <c r="C82" s="101">
        <f t="shared" si="9"/>
        <v>73634</v>
      </c>
      <c r="D82" s="101">
        <f t="shared" si="12"/>
        <v>5762</v>
      </c>
      <c r="E82" s="101">
        <f t="shared" si="12"/>
        <v>6377</v>
      </c>
      <c r="F82" s="101">
        <f t="shared" si="12"/>
        <v>37942</v>
      </c>
      <c r="G82" s="109">
        <f t="shared" si="12"/>
        <v>23553</v>
      </c>
      <c r="H82" s="2"/>
    </row>
    <row r="83" spans="1:8" ht="18.75" thickBot="1">
      <c r="A83" s="110"/>
      <c r="B83" s="39"/>
      <c r="C83" s="111">
        <f t="shared" si="9"/>
        <v>0</v>
      </c>
      <c r="D83" s="112"/>
      <c r="E83" s="112"/>
      <c r="F83" s="112"/>
      <c r="G83" s="113"/>
      <c r="H83" s="2"/>
    </row>
    <row r="84" spans="1:8" ht="18.75" thickBot="1">
      <c r="A84" s="58" t="s">
        <v>69</v>
      </c>
      <c r="B84" s="59">
        <f aca="true" t="shared" si="13" ref="B84:G84">B82+B72+B68+B64+B53</f>
        <v>19156.50686148682</v>
      </c>
      <c r="C84" s="59">
        <f t="shared" si="13"/>
        <v>269150.38477744407</v>
      </c>
      <c r="D84" s="65">
        <f t="shared" si="13"/>
        <v>26235.915070883602</v>
      </c>
      <c r="E84" s="65">
        <f t="shared" si="13"/>
        <v>19709.4834489665</v>
      </c>
      <c r="F84" s="65">
        <f t="shared" si="13"/>
        <v>133885.22174585235</v>
      </c>
      <c r="G84" s="66">
        <f t="shared" si="13"/>
        <v>89319.76451174161</v>
      </c>
      <c r="H84" s="2"/>
    </row>
    <row r="85" spans="1:8" ht="18" hidden="1">
      <c r="A85" s="10" t="s">
        <v>110</v>
      </c>
      <c r="B85" s="2"/>
      <c r="C85" s="2"/>
      <c r="D85" s="2"/>
      <c r="E85" s="114"/>
      <c r="F85" s="114"/>
      <c r="G85" s="2"/>
      <c r="H85" s="2"/>
    </row>
    <row r="86" spans="1:8" ht="18" hidden="1">
      <c r="A86" s="115" t="s">
        <v>109</v>
      </c>
      <c r="B86" s="2" t="s">
        <v>85</v>
      </c>
      <c r="C86" s="2" t="s">
        <v>3</v>
      </c>
      <c r="D86" s="2" t="s">
        <v>111</v>
      </c>
      <c r="E86" s="114" t="s">
        <v>112</v>
      </c>
      <c r="F86" s="114" t="s">
        <v>113</v>
      </c>
      <c r="G86" s="2" t="s">
        <v>114</v>
      </c>
      <c r="H86" s="116"/>
    </row>
    <row r="87" spans="1:8" ht="18" hidden="1">
      <c r="A87" s="116" t="s">
        <v>90</v>
      </c>
      <c r="B87" s="117">
        <v>3236.060251385276</v>
      </c>
      <c r="C87" s="117">
        <v>1024.623490457838</v>
      </c>
      <c r="D87" s="117">
        <v>413.7446063824574</v>
      </c>
      <c r="E87" s="117">
        <v>1141.387568834856</v>
      </c>
      <c r="F87" s="117">
        <v>401.4581520032547</v>
      </c>
      <c r="G87" s="117">
        <v>423.12723596162374</v>
      </c>
      <c r="H87" s="117"/>
    </row>
    <row r="88" spans="1:8" ht="18" hidden="1">
      <c r="A88" s="77" t="s">
        <v>91</v>
      </c>
      <c r="B88" s="117">
        <v>196181.425245943</v>
      </c>
      <c r="C88" s="117">
        <v>62468.051877351056</v>
      </c>
      <c r="D88" s="117">
        <v>43504.7316257763</v>
      </c>
      <c r="E88" s="117">
        <v>67976.17380405773</v>
      </c>
      <c r="F88" s="117">
        <v>24857.5</v>
      </c>
      <c r="G88" s="117">
        <v>19618.272811053906</v>
      </c>
      <c r="H88" s="117"/>
    </row>
    <row r="89" spans="1:8" ht="18" hidden="1">
      <c r="A89" s="118" t="s">
        <v>115</v>
      </c>
      <c r="B89" s="117"/>
      <c r="C89" s="117"/>
      <c r="D89" s="117"/>
      <c r="E89" s="117"/>
      <c r="F89" s="117"/>
      <c r="G89" s="117"/>
      <c r="H89" s="2"/>
    </row>
    <row r="90" spans="1:8" ht="18" hidden="1">
      <c r="A90" s="77" t="s">
        <v>90</v>
      </c>
      <c r="B90" s="117" t="e">
        <f>+C90+D90+E90+#REF!+#REF!</f>
        <v>#REF!</v>
      </c>
      <c r="C90" s="117">
        <v>1167.83</v>
      </c>
      <c r="D90" s="117">
        <v>505.28</v>
      </c>
      <c r="E90" s="117">
        <v>1183.73</v>
      </c>
      <c r="F90" s="117">
        <v>520.58</v>
      </c>
      <c r="G90" s="117">
        <v>350.98</v>
      </c>
      <c r="H90" s="117"/>
    </row>
    <row r="91" spans="1:8" ht="18" hidden="1">
      <c r="A91" s="116" t="s">
        <v>91</v>
      </c>
      <c r="B91" s="117" t="e">
        <f>+C91+D91+E91+#REF!+#REF!</f>
        <v>#REF!</v>
      </c>
      <c r="C91" s="117">
        <v>55453.53</v>
      </c>
      <c r="D91" s="117">
        <v>17688.08</v>
      </c>
      <c r="E91" s="117">
        <v>122986.5</v>
      </c>
      <c r="F91" s="117">
        <v>23298.62</v>
      </c>
      <c r="G91" s="117">
        <v>41252.75</v>
      </c>
      <c r="H91" s="117"/>
    </row>
    <row r="92" spans="1:8" ht="18.75" hidden="1">
      <c r="A92" s="119" t="s">
        <v>116</v>
      </c>
      <c r="B92" s="2"/>
      <c r="C92" s="2"/>
      <c r="D92" s="2"/>
      <c r="E92" s="2"/>
      <c r="F92" s="2"/>
      <c r="G92" s="2"/>
      <c r="H92" s="2"/>
    </row>
    <row r="93" spans="1:8" ht="18" hidden="1">
      <c r="A93" s="77"/>
      <c r="B93" s="117" t="e">
        <f aca="true" t="shared" si="14" ref="B93:G93">+B42-B15+B90-B23+B91</f>
        <v>#REF!</v>
      </c>
      <c r="C93" s="117">
        <f t="shared" si="14"/>
        <v>120384.36</v>
      </c>
      <c r="D93" s="117">
        <f t="shared" si="14"/>
        <v>205528.36</v>
      </c>
      <c r="E93" s="117">
        <f t="shared" si="14"/>
        <v>311500.23</v>
      </c>
      <c r="F93" s="117">
        <f t="shared" si="14"/>
        <v>80939.2</v>
      </c>
      <c r="G93" s="117">
        <f t="shared" si="14"/>
        <v>78449.73000000001</v>
      </c>
      <c r="H93" s="78"/>
    </row>
    <row r="94" spans="1:8" ht="18">
      <c r="A94" s="77"/>
      <c r="B94" s="2"/>
      <c r="C94" s="2"/>
      <c r="D94" s="2"/>
      <c r="E94" s="2"/>
      <c r="F94" s="2"/>
      <c r="G94" s="2"/>
      <c r="H94" s="2"/>
    </row>
    <row r="95" spans="1:8" ht="18">
      <c r="A95" s="77"/>
      <c r="B95" s="2"/>
      <c r="C95" s="2"/>
      <c r="D95" s="2"/>
      <c r="E95" s="2"/>
      <c r="F95" s="2"/>
      <c r="G95" s="2"/>
      <c r="H95" s="2"/>
    </row>
    <row r="96" spans="1:8" ht="18">
      <c r="A96" s="2"/>
      <c r="B96" s="2"/>
      <c r="C96" s="2"/>
      <c r="D96" s="2"/>
      <c r="E96" s="2"/>
      <c r="F96" s="2"/>
      <c r="G96" s="2"/>
      <c r="H96" s="2"/>
    </row>
    <row r="97" spans="1:8" ht="18">
      <c r="A97" s="2"/>
      <c r="B97" s="2"/>
      <c r="C97" s="2"/>
      <c r="D97" s="2"/>
      <c r="E97" s="2"/>
      <c r="F97" s="2"/>
      <c r="G97" s="2"/>
      <c r="H97" s="2"/>
    </row>
    <row r="98" spans="1:8" ht="18">
      <c r="A98" s="2"/>
      <c r="B98" s="2"/>
      <c r="C98" s="2"/>
      <c r="D98" s="2"/>
      <c r="E98" s="2"/>
      <c r="F98" s="2"/>
      <c r="G98" s="2"/>
      <c r="H98" s="2"/>
    </row>
    <row r="99" spans="1:8" ht="18">
      <c r="A99" s="2"/>
      <c r="B99" s="2"/>
      <c r="C99" s="2"/>
      <c r="D99" s="2"/>
      <c r="E99" s="2"/>
      <c r="F99" s="2"/>
      <c r="G99" s="2"/>
      <c r="H99" s="2"/>
    </row>
    <row r="100" spans="1:8" ht="18">
      <c r="A100" s="2"/>
      <c r="B100" s="2"/>
      <c r="C100" s="2"/>
      <c r="D100" s="2"/>
      <c r="E100" s="2"/>
      <c r="F100" s="2"/>
      <c r="G100" s="2"/>
      <c r="H100" s="2"/>
    </row>
    <row r="101" spans="1:8" ht="18">
      <c r="A101" s="2"/>
      <c r="B101" s="2"/>
      <c r="C101" s="2"/>
      <c r="D101" s="2"/>
      <c r="E101" s="2"/>
      <c r="F101" s="2"/>
      <c r="G101" s="2"/>
      <c r="H101" s="2"/>
    </row>
    <row r="102" spans="1:8" ht="18">
      <c r="A102" s="2"/>
      <c r="B102" s="2"/>
      <c r="C102" s="2"/>
      <c r="D102" s="2"/>
      <c r="E102" s="2"/>
      <c r="F102" s="2"/>
      <c r="G102" s="2"/>
      <c r="H102" s="2"/>
    </row>
    <row r="103" spans="1:8" ht="18">
      <c r="A103" s="2"/>
      <c r="B103" s="2"/>
      <c r="C103" s="2"/>
      <c r="D103" s="2"/>
      <c r="E103" s="2"/>
      <c r="F103" s="2"/>
      <c r="G103" s="2"/>
      <c r="H103" s="2"/>
    </row>
    <row r="104" spans="1:8" ht="18">
      <c r="A104" s="2"/>
      <c r="B104" s="2"/>
      <c r="C104" s="2"/>
      <c r="D104" s="2"/>
      <c r="E104" s="2"/>
      <c r="F104" s="2"/>
      <c r="G104" s="2"/>
      <c r="H104" s="2"/>
    </row>
    <row r="105" spans="1:8" ht="18">
      <c r="A105" s="2"/>
      <c r="B105" s="2"/>
      <c r="C105" s="2"/>
      <c r="D105" s="2"/>
      <c r="E105" s="2"/>
      <c r="F105" s="2"/>
      <c r="G105" s="2"/>
      <c r="H105" s="2"/>
    </row>
    <row r="106" spans="1:8" ht="18">
      <c r="A106" s="2"/>
      <c r="B106" s="2"/>
      <c r="C106" s="2"/>
      <c r="D106" s="2"/>
      <c r="E106" s="2"/>
      <c r="F106" s="2"/>
      <c r="G106" s="2"/>
      <c r="H106" s="2"/>
    </row>
    <row r="107" spans="1:8" ht="18">
      <c r="A107" s="2"/>
      <c r="B107" s="2"/>
      <c r="C107" s="2"/>
      <c r="D107" s="2"/>
      <c r="E107" s="2"/>
      <c r="F107" s="2"/>
      <c r="G107" s="2"/>
      <c r="H107" s="2"/>
    </row>
    <row r="108" spans="1:8" ht="18">
      <c r="A108" s="2"/>
      <c r="B108" s="2"/>
      <c r="C108" s="2"/>
      <c r="D108" s="2"/>
      <c r="E108" s="2"/>
      <c r="F108" s="2"/>
      <c r="G108" s="2"/>
      <c r="H108" s="2"/>
    </row>
  </sheetData>
  <mergeCells count="7">
    <mergeCell ref="C48:G48"/>
    <mergeCell ref="D49:E49"/>
    <mergeCell ref="F49:G49"/>
    <mergeCell ref="A4:G4"/>
    <mergeCell ref="A6:G6"/>
    <mergeCell ref="B47:G47"/>
    <mergeCell ref="C5:D5"/>
  </mergeCells>
  <printOptions/>
  <pageMargins left="0.23" right="0.22" top="0.984251968503937" bottom="0.984251968503937" header="0" footer="0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mvprada</cp:lastModifiedBy>
  <cp:lastPrinted>2013-06-17T06:28:59Z</cp:lastPrinted>
  <dcterms:created xsi:type="dcterms:W3CDTF">2007-08-10T08:28:22Z</dcterms:created>
  <dcterms:modified xsi:type="dcterms:W3CDTF">2013-06-17T11:08:27Z</dcterms:modified>
  <cp:category/>
  <cp:version/>
  <cp:contentType/>
  <cp:contentStatus/>
</cp:coreProperties>
</file>