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952" tabRatio="771" activeTab="0"/>
  </bookViews>
  <sheets>
    <sheet name="Remolq.autoc." sheetId="1" r:id="rId1"/>
    <sheet name="Metodología" sheetId="2" r:id="rId2"/>
  </sheets>
  <definedNames>
    <definedName name="_xlnm.Print_Area" localSheetId="1">'Metodología'!$A$1:$A$27</definedName>
    <definedName name="_xlnm.Print_Area" localSheetId="0">'Remolq.autoc.'!$A$1:$K$65</definedName>
  </definedNames>
  <calcPr fullCalcOnLoad="1"/>
</workbook>
</file>

<file path=xl/sharedStrings.xml><?xml version="1.0" encoding="utf-8"?>
<sst xmlns="http://schemas.openxmlformats.org/spreadsheetml/2006/main" count="176" uniqueCount="131">
  <si>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</si>
  <si>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</si>
  <si>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</si>
  <si>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</si>
  <si>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</si>
  <si>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</si>
  <si>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</si>
  <si>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</si>
  <si>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</si>
  <si>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</si>
  <si>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</si>
  <si>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</si>
  <si>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anchura alta</t>
  </si>
  <si>
    <t>CV</t>
  </si>
  <si>
    <t>anchura normal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</si>
  <si>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</si>
  <si>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</si>
  <si>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</si>
  <si>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</si>
  <si>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</si>
  <si>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</si>
  <si>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</si>
  <si>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</si>
  <si>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</si>
  <si>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</si>
  <si>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</si>
  <si>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</si>
  <si>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</si>
  <si>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</si>
  <si>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</si>
  <si>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</si>
  <si>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</si>
  <si>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</si>
  <si>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</si>
  <si>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</si>
  <si>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</si>
  <si>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</si>
  <si>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</si>
  <si>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</si>
  <si>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</si>
  <si>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</si>
  <si>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</si>
  <si>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</si>
  <si>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</si>
  <si>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</si>
  <si>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</si>
  <si>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</si>
  <si>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</si>
  <si>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</si>
  <si>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</si>
  <si>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</si>
  <si>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</si>
  <si>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</si>
  <si>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</si>
  <si>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</si>
  <si>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</si>
  <si>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</si>
  <si>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</si>
  <si>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</si>
  <si>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</si>
  <si>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</si>
  <si>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</si>
  <si>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</si>
  <si>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</si>
  <si>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</si>
  <si>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</si>
  <si>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</si>
  <si>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1,5 L/ha</t>
  </si>
  <si>
    <t>2,5 L/ha</t>
  </si>
  <si>
    <t>Producción</t>
  </si>
  <si>
    <t>t/ha</t>
  </si>
  <si>
    <t>Separación cordones</t>
  </si>
  <si>
    <t>t/h</t>
  </si>
  <si>
    <t>Producción (t/ha)</t>
  </si>
  <si>
    <t>Pot (kW)</t>
  </si>
  <si>
    <t>Capacidad procesado</t>
  </si>
  <si>
    <t>Pot (kWh/t)</t>
  </si>
  <si>
    <t>ASAE forage vagon</t>
  </si>
  <si>
    <t>FICHA TEC remolque autocargador</t>
  </si>
  <si>
    <t>40-55</t>
  </si>
  <si>
    <t>Separación cordones (m)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</si>
  <si>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</si>
  <si>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</si>
  <si>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</si>
  <si>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</si>
  <si>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</si>
  <si>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</si>
  <si>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</si>
  <si>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kg</t>
  </si>
  <si>
    <t>AUXILIAR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</si>
  <si>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</si>
  <si>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</si>
  <si>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</si>
  <si>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</si>
  <si>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</si>
  <si>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</si>
  <si>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</si>
  <si>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</si>
  <si>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</si>
  <si>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</si>
  <si>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Recogida de forraje hilerado con remolque autocargador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</si>
  <si>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</si>
  <si>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</si>
  <si>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</si>
  <si>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</si>
  <si>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Producción: Alta (15 t/ha), media (10 t/ha) y baja (4 t/ha)</t>
  </si>
  <si>
    <t>-          Separación entre cordones: Alta (5 m) y baja (3 m)</t>
  </si>
  <si>
    <t>-          Velocidad de trabajo: Es un valor tomado de las velocidades recomendadas de trabajo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</si>
  <si>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</si>
  <si>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alto para esta operación)</t>
  </si>
  <si>
    <t>-          Potencia necesaria: Tomada como media de la potencia de las máquinas que existen en el mercado.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</si>
  <si>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</si>
  <si>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</si>
  <si>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 xml:space="preserve">-          Amortización por desgaste: 2.000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</si>
  <si>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</si>
  <si>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</si>
  <si>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</si>
  <si>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</si>
  <si>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</si>
  <si>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</si>
  <si>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Peso vacio</t>
  </si>
  <si>
    <t>Capacidad caja</t>
  </si>
  <si>
    <t>m3</t>
  </si>
  <si>
    <t>Remolque autocargador mediano (35 m3)</t>
  </si>
  <si>
    <t>Pot. necesaria (Fabricantes)</t>
  </si>
  <si>
    <t>-          Peso del remolque en vacío 2.500 kk; capacidadd e la caja 35 m3</t>
  </si>
  <si>
    <t>-          Horas de trabajo anuales: Se han estimado dos rangos diferentes de utilización del apero al año, baja (200 h/año) y alta (300 h/año)</t>
  </si>
  <si>
    <t>-          Mantenimiento y reparaciones: 10 €/ha</t>
  </si>
  <si>
    <t>-          Precio de adquisición: Estimado en 18.000 €</t>
  </si>
  <si>
    <t>-          Interés: 5 %</t>
  </si>
  <si>
    <r>
      <t>CEMAG remorque autochargeuse 20 m</t>
    </r>
    <r>
      <rPr>
        <vertAlign val="superscript"/>
        <sz val="11"/>
        <color indexed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</si>
</sst>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9"/>
      <name val="Times New Roman"/>
      <family val="1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0" borderId="15" xfId="0" applyFont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center" wrapText="1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2" fontId="17" fillId="33" borderId="0" xfId="0" applyNumberFormat="1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2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9" xfId="0" applyFont="1" applyFill="1" applyBorder="1" applyAlignment="1">
      <alignment horizontal="center"/>
    </xf>
    <xf numFmtId="164" fontId="17" fillId="33" borderId="0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6" fillId="33" borderId="20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164" fontId="17" fillId="33" borderId="16" xfId="0" applyNumberFormat="1" applyFont="1" applyFill="1" applyBorder="1" applyAlignment="1" applyProtection="1">
      <alignment horizontal="center"/>
      <protection hidden="1"/>
    </xf>
    <xf numFmtId="0" fontId="16" fillId="33" borderId="17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 locked="0"/>
    </xf>
    <xf numFmtId="3" fontId="13" fillId="0" borderId="15" xfId="0" applyNumberFormat="1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0" fontId="13" fillId="33" borderId="18" xfId="0" applyNumberFormat="1" applyFont="1" applyFill="1" applyBorder="1" applyAlignment="1" applyProtection="1">
      <alignment horizontal="center"/>
      <protection hidden="1" locked="0"/>
    </xf>
    <xf numFmtId="0" fontId="8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 applyProtection="1">
      <alignment horizontal="center"/>
      <protection hidden="1"/>
    </xf>
    <xf numFmtId="2" fontId="8" fillId="0" borderId="15" xfId="0" applyNumberFormat="1" applyFont="1" applyBorder="1" applyAlignment="1" applyProtection="1">
      <alignment horizontal="center"/>
      <protection hidden="1"/>
    </xf>
    <xf numFmtId="0" fontId="6" fillId="33" borderId="20" xfId="0" applyFont="1" applyFill="1" applyBorder="1" applyAlignment="1">
      <alignment/>
    </xf>
    <xf numFmtId="0" fontId="8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2" fontId="16" fillId="33" borderId="16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20" fillId="0" borderId="15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7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2" fontId="17" fillId="34" borderId="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37" borderId="15" xfId="0" applyFont="1" applyFill="1" applyBorder="1" applyAlignment="1">
      <alignment horizontal="center"/>
    </xf>
    <xf numFmtId="2" fontId="15" fillId="37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4.emf" /><Relationship Id="rId3" Type="http://schemas.openxmlformats.org/officeDocument/2006/relationships/image" Target="../media/image19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4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9.emf" /><Relationship Id="rId12" Type="http://schemas.openxmlformats.org/officeDocument/2006/relationships/image" Target="../media/image8.emf" /><Relationship Id="rId13" Type="http://schemas.openxmlformats.org/officeDocument/2006/relationships/image" Target="../media/image2.emf" /><Relationship Id="rId14" Type="http://schemas.openxmlformats.org/officeDocument/2006/relationships/image" Target="../media/image15.emf" /><Relationship Id="rId15" Type="http://schemas.openxmlformats.org/officeDocument/2006/relationships/image" Target="../media/image13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.emf" /><Relationship Id="rId19" Type="http://schemas.openxmlformats.org/officeDocument/2006/relationships/image" Target="../media/image18.emf" /><Relationship Id="rId2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29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21</xdr:row>
      <xdr:rowOff>19050</xdr:rowOff>
    </xdr:from>
    <xdr:to>
      <xdr:col>7</xdr:col>
      <xdr:colOff>228600</xdr:colOff>
      <xdr:row>22</xdr:row>
      <xdr:rowOff>9525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38100</xdr:rowOff>
    </xdr:from>
    <xdr:to>
      <xdr:col>7</xdr:col>
      <xdr:colOff>228600</xdr:colOff>
      <xdr:row>23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724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19050</xdr:rowOff>
    </xdr:from>
    <xdr:to>
      <xdr:col>7</xdr:col>
      <xdr:colOff>228600</xdr:colOff>
      <xdr:row>24</xdr:row>
      <xdr:rowOff>9525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3876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26</xdr:row>
      <xdr:rowOff>19050</xdr:rowOff>
    </xdr:from>
    <xdr:to>
      <xdr:col>7</xdr:col>
      <xdr:colOff>228600</xdr:colOff>
      <xdr:row>27</xdr:row>
      <xdr:rowOff>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228600</xdr:colOff>
      <xdr:row>27</xdr:row>
      <xdr:rowOff>114300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45434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9525</xdr:rowOff>
    </xdr:from>
    <xdr:to>
      <xdr:col>7</xdr:col>
      <xdr:colOff>228600</xdr:colOff>
      <xdr:row>28</xdr:row>
      <xdr:rowOff>123825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47244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</xdr:rowOff>
    </xdr:from>
    <xdr:to>
      <xdr:col>7</xdr:col>
      <xdr:colOff>219075</xdr:colOff>
      <xdr:row>15</xdr:row>
      <xdr:rowOff>9525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33875" y="23336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38100</xdr:rowOff>
    </xdr:from>
    <xdr:to>
      <xdr:col>7</xdr:col>
      <xdr:colOff>238125</xdr:colOff>
      <xdr:row>18</xdr:row>
      <xdr:rowOff>19050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33875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18</xdr:row>
      <xdr:rowOff>28575</xdr:rowOff>
    </xdr:from>
    <xdr:to>
      <xdr:col>7</xdr:col>
      <xdr:colOff>219075</xdr:colOff>
      <xdr:row>19</xdr:row>
      <xdr:rowOff>9525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30289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38100</xdr:rowOff>
    </xdr:from>
    <xdr:to>
      <xdr:col>7</xdr:col>
      <xdr:colOff>238125</xdr:colOff>
      <xdr:row>13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33875" y="2009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2181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31</xdr:row>
      <xdr:rowOff>19050</xdr:rowOff>
    </xdr:from>
    <xdr:to>
      <xdr:col>7</xdr:col>
      <xdr:colOff>228600</xdr:colOff>
      <xdr:row>32</xdr:row>
      <xdr:rowOff>9525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5238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32</xdr:row>
      <xdr:rowOff>19050</xdr:rowOff>
    </xdr:from>
    <xdr:to>
      <xdr:col>7</xdr:col>
      <xdr:colOff>228600</xdr:colOff>
      <xdr:row>33</xdr:row>
      <xdr:rowOff>9525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33875" y="5410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33</xdr:row>
      <xdr:rowOff>19050</xdr:rowOff>
    </xdr:from>
    <xdr:to>
      <xdr:col>7</xdr:col>
      <xdr:colOff>228600</xdr:colOff>
      <xdr:row>34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33875" y="55816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34</xdr:row>
      <xdr:rowOff>28575</xdr:rowOff>
    </xdr:from>
    <xdr:to>
      <xdr:col>7</xdr:col>
      <xdr:colOff>228600</xdr:colOff>
      <xdr:row>35</xdr:row>
      <xdr:rowOff>9525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33875" y="576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238125</xdr:colOff>
      <xdr:row>57</xdr:row>
      <xdr:rowOff>9525</xdr:rowOff>
    </xdr:to>
    <xdr:pic>
      <xdr:nvPicPr>
        <xdr:cNvPr id="17" name="OptionButton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5275" y="9639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19050</xdr:rowOff>
    </xdr:from>
    <xdr:to>
      <xdr:col>1</xdr:col>
      <xdr:colOff>238125</xdr:colOff>
      <xdr:row>58</xdr:row>
      <xdr:rowOff>9525</xdr:rowOff>
    </xdr:to>
    <xdr:pic>
      <xdr:nvPicPr>
        <xdr:cNvPr id="18" name="OptionButton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5275" y="9791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43</xdr:row>
      <xdr:rowOff>9525</xdr:rowOff>
    </xdr:from>
    <xdr:to>
      <xdr:col>7</xdr:col>
      <xdr:colOff>238125</xdr:colOff>
      <xdr:row>44</xdr:row>
      <xdr:rowOff>0</xdr:rowOff>
    </xdr:to>
    <xdr:pic>
      <xdr:nvPicPr>
        <xdr:cNvPr id="19" name="OptionButton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43400" y="7381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28575</xdr:rowOff>
    </xdr:from>
    <xdr:to>
      <xdr:col>7</xdr:col>
      <xdr:colOff>238125</xdr:colOff>
      <xdr:row>45</xdr:row>
      <xdr:rowOff>9525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43400" y="75723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8:AE74"/>
  <sheetViews>
    <sheetView showZeros="0" tabSelected="1" zoomScalePageLayoutView="0" workbookViewId="0" topLeftCell="A1">
      <selection activeCell="P28" sqref="P28"/>
    </sheetView>
  </sheetViews>
  <sheetFormatPr defaultColWidth="11.421875" defaultRowHeight="12.75"/>
  <cols>
    <col min="1" max="1" width="2.8515625" style="7" customWidth="1"/>
    <col min="2" max="2" width="5.7109375" style="7" customWidth="1"/>
    <col min="3" max="3" width="22.7109375" style="7" customWidth="1"/>
    <col min="4" max="4" width="10.28125" style="8" customWidth="1"/>
    <col min="5" max="5" width="6.57421875" style="8" customWidth="1"/>
    <col min="6" max="6" width="10.140625" style="7" customWidth="1"/>
    <col min="7" max="7" width="5.421875" style="9" customWidth="1"/>
    <col min="8" max="8" width="5.57421875" style="7" customWidth="1"/>
    <col min="9" max="9" width="10.28125" style="7" customWidth="1"/>
    <col min="10" max="10" width="19.28125" style="7" customWidth="1"/>
    <col min="11" max="12" width="5.7109375" style="10" customWidth="1"/>
    <col min="13" max="13" width="18.28125" style="11" hidden="1" customWidth="1"/>
    <col min="14" max="14" width="9.7109375" style="11" hidden="1" customWidth="1"/>
    <col min="15" max="15" width="9.8515625" style="11" hidden="1" customWidth="1"/>
    <col min="16" max="16" width="10.421875" style="11" customWidth="1"/>
    <col min="17" max="17" width="7.140625" style="11" customWidth="1"/>
    <col min="18" max="18" width="10.421875" style="11" customWidth="1"/>
    <col min="19" max="20" width="7.140625" style="11" customWidth="1"/>
    <col min="21" max="21" width="7.140625" style="12" customWidth="1"/>
    <col min="22" max="25" width="7.140625" style="11" customWidth="1"/>
    <col min="26" max="28" width="11.421875" style="11" customWidth="1"/>
    <col min="29" max="29" width="11.421875" style="13" hidden="1" customWidth="1"/>
    <col min="30" max="31" width="11.421875" style="11" hidden="1" customWidth="1"/>
    <col min="32" max="63" width="11.421875" style="11" customWidth="1"/>
    <col min="64" max="16384" width="11.57421875" style="7" customWidth="1"/>
  </cols>
  <sheetData>
    <row r="1" ht="14.25"/>
    <row r="2" ht="12" customHeight="1"/>
    <row r="3" ht="12.75" customHeight="1"/>
    <row r="4" ht="12.75" customHeight="1"/>
    <row r="5" ht="11.25" customHeight="1"/>
    <row r="6" ht="9.75" customHeight="1"/>
    <row r="7" ht="15.75" customHeight="1"/>
    <row r="8" spans="1:20" ht="14.25">
      <c r="A8" s="14"/>
      <c r="B8" s="15"/>
      <c r="C8" s="15"/>
      <c r="D8" s="16"/>
      <c r="E8" s="16"/>
      <c r="F8" s="15"/>
      <c r="G8" s="15"/>
      <c r="H8" s="17"/>
      <c r="I8" s="15"/>
      <c r="J8" s="15"/>
      <c r="K8" s="18"/>
      <c r="L8" s="19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1"/>
      <c r="B9" s="22"/>
      <c r="C9" s="23" t="s">
        <v>0</v>
      </c>
      <c r="D9" s="24" t="s">
        <v>40</v>
      </c>
      <c r="E9" s="25"/>
      <c r="F9" s="26"/>
      <c r="G9" s="26"/>
      <c r="H9" s="27"/>
      <c r="I9" s="22"/>
      <c r="J9" s="22"/>
      <c r="K9" s="28"/>
      <c r="M9" s="158" t="s">
        <v>89</v>
      </c>
      <c r="N9" s="159"/>
      <c r="O9" s="20"/>
      <c r="P9" s="20"/>
      <c r="Q9" s="20"/>
      <c r="R9" s="20"/>
      <c r="S9" s="20"/>
      <c r="T9" s="20"/>
    </row>
    <row r="10" spans="1:20" ht="12.75" customHeight="1">
      <c r="A10" s="21"/>
      <c r="B10" s="22"/>
      <c r="C10" s="23" t="s">
        <v>1</v>
      </c>
      <c r="D10" s="30" t="s">
        <v>123</v>
      </c>
      <c r="E10" s="31"/>
      <c r="F10" s="31"/>
      <c r="G10" s="32"/>
      <c r="H10" s="22"/>
      <c r="I10" s="22"/>
      <c r="J10" s="22"/>
      <c r="K10" s="33"/>
      <c r="M10" s="20"/>
      <c r="N10" s="20"/>
      <c r="O10" s="20"/>
      <c r="P10" s="20"/>
      <c r="Q10" s="20"/>
      <c r="R10" s="20"/>
      <c r="S10" s="20"/>
      <c r="T10" s="20"/>
    </row>
    <row r="11" spans="1:20" ht="13.5">
      <c r="A11" s="21"/>
      <c r="B11" s="22"/>
      <c r="C11" s="22"/>
      <c r="D11" s="31"/>
      <c r="E11" s="31"/>
      <c r="F11" s="31"/>
      <c r="G11" s="32"/>
      <c r="H11" s="22"/>
      <c r="I11" s="22"/>
      <c r="J11" s="22"/>
      <c r="K11" s="33"/>
      <c r="M11" s="20"/>
      <c r="N11" s="20"/>
      <c r="O11" s="20"/>
      <c r="P11" s="20"/>
      <c r="Q11" s="20"/>
      <c r="R11" s="20"/>
      <c r="S11" s="20"/>
      <c r="T11" s="20"/>
    </row>
    <row r="12" spans="1:30" ht="13.5">
      <c r="A12" s="21"/>
      <c r="B12" s="174" t="s">
        <v>69</v>
      </c>
      <c r="C12" s="175"/>
      <c r="D12" s="34">
        <f>IF(AC18=TRUE,J13,IF(AC19=TRUE,J14,J15))</f>
        <v>10</v>
      </c>
      <c r="E12" s="35" t="s">
        <v>70</v>
      </c>
      <c r="F12" s="36"/>
      <c r="G12" s="22"/>
      <c r="H12" s="27"/>
      <c r="I12" s="164" t="s">
        <v>73</v>
      </c>
      <c r="J12" s="164"/>
      <c r="K12" s="38"/>
      <c r="M12" s="20"/>
      <c r="N12" s="20"/>
      <c r="O12" s="20"/>
      <c r="P12" s="20"/>
      <c r="Q12" s="20"/>
      <c r="R12" s="20"/>
      <c r="S12" s="20"/>
      <c r="T12" s="20"/>
      <c r="AD12" s="39"/>
    </row>
    <row r="13" spans="1:20" ht="13.5">
      <c r="A13" s="21"/>
      <c r="B13" s="176" t="s">
        <v>71</v>
      </c>
      <c r="C13" s="177"/>
      <c r="D13" s="42">
        <f>IF(AE18=TRUE,J18,J19)</f>
        <v>5</v>
      </c>
      <c r="E13" s="43" t="s">
        <v>2</v>
      </c>
      <c r="F13" s="44"/>
      <c r="G13" s="22"/>
      <c r="H13" s="45"/>
      <c r="I13" s="46" t="s">
        <v>3</v>
      </c>
      <c r="J13" s="37">
        <v>4</v>
      </c>
      <c r="K13" s="38"/>
      <c r="M13" s="160" t="s">
        <v>78</v>
      </c>
      <c r="N13" s="47" t="s">
        <v>74</v>
      </c>
      <c r="O13" s="20"/>
      <c r="P13" s="20"/>
      <c r="Q13" s="20"/>
      <c r="R13" s="20"/>
      <c r="S13" s="20"/>
      <c r="T13" s="20"/>
    </row>
    <row r="14" spans="1:29" ht="13.5">
      <c r="A14" s="21"/>
      <c r="B14" s="176" t="s">
        <v>5</v>
      </c>
      <c r="C14" s="177"/>
      <c r="D14" s="42">
        <v>7</v>
      </c>
      <c r="E14" s="43" t="s">
        <v>6</v>
      </c>
      <c r="F14" s="44"/>
      <c r="G14" s="22"/>
      <c r="H14" s="45"/>
      <c r="I14" s="46" t="s">
        <v>15</v>
      </c>
      <c r="J14" s="37">
        <v>10</v>
      </c>
      <c r="K14" s="38"/>
      <c r="M14" s="160"/>
      <c r="N14" s="48" t="s">
        <v>79</v>
      </c>
      <c r="O14" s="20"/>
      <c r="P14" s="20"/>
      <c r="Q14" s="20"/>
      <c r="R14" s="20"/>
      <c r="S14" s="20"/>
      <c r="T14" s="20"/>
      <c r="AC14" s="13" t="b">
        <v>0</v>
      </c>
    </row>
    <row r="15" spans="1:29" ht="13.5">
      <c r="A15" s="21"/>
      <c r="B15" s="176" t="s">
        <v>120</v>
      </c>
      <c r="C15" s="177"/>
      <c r="D15" s="49">
        <v>2500</v>
      </c>
      <c r="E15" s="43" t="s">
        <v>88</v>
      </c>
      <c r="F15" s="44"/>
      <c r="G15" s="22"/>
      <c r="H15" s="45"/>
      <c r="I15" s="46" t="s">
        <v>4</v>
      </c>
      <c r="J15" s="37">
        <v>15</v>
      </c>
      <c r="K15" s="38"/>
      <c r="M15" s="47"/>
      <c r="N15" s="20"/>
      <c r="O15" s="20"/>
      <c r="P15" s="20"/>
      <c r="Q15" s="20"/>
      <c r="R15" s="20"/>
      <c r="S15" s="20"/>
      <c r="T15" s="20"/>
      <c r="AC15" s="13" t="b">
        <v>1</v>
      </c>
    </row>
    <row r="16" spans="1:30" ht="13.5">
      <c r="A16" s="21"/>
      <c r="B16" s="176" t="s">
        <v>121</v>
      </c>
      <c r="C16" s="177"/>
      <c r="D16" s="42">
        <v>35</v>
      </c>
      <c r="E16" s="43" t="s">
        <v>122</v>
      </c>
      <c r="F16" s="44"/>
      <c r="G16" s="22"/>
      <c r="H16" s="27"/>
      <c r="I16" s="22"/>
      <c r="J16" s="22"/>
      <c r="K16" s="28"/>
      <c r="M16" s="160" t="s">
        <v>77</v>
      </c>
      <c r="N16" s="47" t="s">
        <v>76</v>
      </c>
      <c r="O16" s="47"/>
      <c r="P16" s="20"/>
      <c r="Q16" s="20"/>
      <c r="R16" s="20"/>
      <c r="S16" s="20"/>
      <c r="T16" s="20"/>
      <c r="AD16" s="39"/>
    </row>
    <row r="17" spans="1:20" ht="13.5">
      <c r="A17" s="21"/>
      <c r="B17" s="176" t="s">
        <v>124</v>
      </c>
      <c r="C17" s="177"/>
      <c r="D17" s="50">
        <v>60</v>
      </c>
      <c r="E17" s="43" t="s">
        <v>7</v>
      </c>
      <c r="F17" s="44"/>
      <c r="G17" s="22"/>
      <c r="H17" s="27"/>
      <c r="I17" s="164" t="s">
        <v>80</v>
      </c>
      <c r="J17" s="164"/>
      <c r="K17" s="38"/>
      <c r="M17" s="160"/>
      <c r="N17" s="48">
        <v>0.3</v>
      </c>
      <c r="O17" s="48"/>
      <c r="P17" s="51"/>
      <c r="Q17" s="20"/>
      <c r="R17" s="20"/>
      <c r="S17" s="20"/>
      <c r="T17" s="20"/>
    </row>
    <row r="18" spans="1:31" ht="13.5">
      <c r="A18" s="21"/>
      <c r="B18" s="52"/>
      <c r="C18" s="53"/>
      <c r="D18" s="50">
        <f>D17*1.36</f>
        <v>81.60000000000001</v>
      </c>
      <c r="E18" s="43" t="s">
        <v>13</v>
      </c>
      <c r="F18" s="44"/>
      <c r="G18" s="22"/>
      <c r="H18" s="45"/>
      <c r="I18" s="46" t="s">
        <v>3</v>
      </c>
      <c r="J18" s="54">
        <v>3</v>
      </c>
      <c r="K18" s="38"/>
      <c r="M18" s="20"/>
      <c r="N18" s="20"/>
      <c r="O18" s="20"/>
      <c r="P18" s="20"/>
      <c r="Q18" s="20"/>
      <c r="R18" s="20"/>
      <c r="S18" s="20"/>
      <c r="T18" s="20"/>
      <c r="AC18" s="13" t="b">
        <v>0</v>
      </c>
      <c r="AE18" s="13" t="b">
        <v>0</v>
      </c>
    </row>
    <row r="19" spans="1:31" ht="13.5">
      <c r="A19" s="21"/>
      <c r="B19" s="55"/>
      <c r="C19" s="56"/>
      <c r="D19" s="42"/>
      <c r="E19" s="57"/>
      <c r="F19" s="44"/>
      <c r="G19" s="22"/>
      <c r="H19" s="45"/>
      <c r="I19" s="46" t="s">
        <v>4</v>
      </c>
      <c r="J19" s="54">
        <v>5</v>
      </c>
      <c r="K19" s="38"/>
      <c r="M19" s="160" t="s">
        <v>130</v>
      </c>
      <c r="N19" s="47" t="s">
        <v>74</v>
      </c>
      <c r="O19" s="20"/>
      <c r="P19" s="20"/>
      <c r="Q19" s="20"/>
      <c r="R19" s="20"/>
      <c r="S19" s="20"/>
      <c r="T19" s="20"/>
      <c r="AC19" s="13" t="b">
        <v>1</v>
      </c>
      <c r="AE19" s="13" t="b">
        <v>1</v>
      </c>
    </row>
    <row r="20" spans="1:29" ht="13.5">
      <c r="A20" s="21"/>
      <c r="B20" s="40" t="s">
        <v>75</v>
      </c>
      <c r="C20" s="41"/>
      <c r="D20" s="50">
        <f>0.1*D12*D13*D14</f>
        <v>35</v>
      </c>
      <c r="E20" s="43" t="s">
        <v>72</v>
      </c>
      <c r="F20" s="44"/>
      <c r="G20" s="22"/>
      <c r="H20" s="27"/>
      <c r="I20" s="22"/>
      <c r="J20" s="25"/>
      <c r="K20" s="38"/>
      <c r="L20" s="58"/>
      <c r="M20" s="160"/>
      <c r="N20" s="48">
        <v>40</v>
      </c>
      <c r="O20" s="20"/>
      <c r="P20" s="20"/>
      <c r="Q20" s="20"/>
      <c r="R20" s="20"/>
      <c r="S20" s="20"/>
      <c r="T20" s="20"/>
      <c r="AC20" s="13" t="b">
        <v>0</v>
      </c>
    </row>
    <row r="21" spans="1:20" ht="13.5">
      <c r="A21" s="21"/>
      <c r="B21" s="176" t="s">
        <v>16</v>
      </c>
      <c r="C21" s="177"/>
      <c r="D21" s="59">
        <f>10/(D14*D13)</f>
        <v>0.2857142857142857</v>
      </c>
      <c r="E21" s="43" t="s">
        <v>17</v>
      </c>
      <c r="F21" s="44"/>
      <c r="G21" s="22"/>
      <c r="H21" s="27"/>
      <c r="I21" s="164" t="s">
        <v>11</v>
      </c>
      <c r="J21" s="164"/>
      <c r="K21" s="38"/>
      <c r="L21" s="58"/>
      <c r="M21" s="47"/>
      <c r="N21" s="20"/>
      <c r="O21" s="20"/>
      <c r="P21" s="20"/>
      <c r="Q21" s="20"/>
      <c r="R21" s="20"/>
      <c r="S21" s="20"/>
      <c r="T21" s="20"/>
    </row>
    <row r="22" spans="1:29" ht="13.5">
      <c r="A22" s="21"/>
      <c r="B22" s="176" t="s">
        <v>18</v>
      </c>
      <c r="C22" s="177"/>
      <c r="D22" s="42">
        <f>IF(AC22=TRUE,J22,IF(AC23=TRUE,J23,IF(AC24=TRUE,J24)))</f>
        <v>0.6</v>
      </c>
      <c r="E22" s="57"/>
      <c r="F22" s="44"/>
      <c r="G22" s="22"/>
      <c r="H22" s="45"/>
      <c r="I22" s="46" t="s">
        <v>3</v>
      </c>
      <c r="J22" s="37">
        <v>0.5</v>
      </c>
      <c r="K22" s="38"/>
      <c r="L22" s="58"/>
      <c r="M22" s="163" t="s">
        <v>8</v>
      </c>
      <c r="N22" s="163"/>
      <c r="O22" s="47"/>
      <c r="P22" s="47"/>
      <c r="Q22" s="60"/>
      <c r="R22" s="60"/>
      <c r="S22" s="60"/>
      <c r="T22" s="20"/>
      <c r="AC22" s="13" t="b">
        <v>0</v>
      </c>
    </row>
    <row r="23" spans="1:29" ht="13.5">
      <c r="A23" s="21"/>
      <c r="B23" s="180" t="s">
        <v>19</v>
      </c>
      <c r="C23" s="181"/>
      <c r="D23" s="63">
        <f>D21/D22</f>
        <v>0.47619047619047616</v>
      </c>
      <c r="E23" s="64" t="s">
        <v>17</v>
      </c>
      <c r="F23" s="44"/>
      <c r="G23" s="22"/>
      <c r="H23" s="45"/>
      <c r="I23" s="46" t="s">
        <v>15</v>
      </c>
      <c r="J23" s="37">
        <v>0.6</v>
      </c>
      <c r="K23" s="38"/>
      <c r="L23" s="58"/>
      <c r="M23" s="20"/>
      <c r="N23" s="20" t="s">
        <v>10</v>
      </c>
      <c r="O23" s="47"/>
      <c r="P23" s="47"/>
      <c r="Q23" s="60"/>
      <c r="R23" s="60"/>
      <c r="S23" s="60"/>
      <c r="T23" s="20"/>
      <c r="AC23" s="13" t="b">
        <v>1</v>
      </c>
    </row>
    <row r="24" spans="1:29" ht="13.5">
      <c r="A24" s="21"/>
      <c r="B24" s="55"/>
      <c r="C24" s="65"/>
      <c r="D24" s="63">
        <f>1/D23</f>
        <v>2.1</v>
      </c>
      <c r="E24" s="64" t="s">
        <v>21</v>
      </c>
      <c r="F24" s="44"/>
      <c r="G24" s="22"/>
      <c r="H24" s="45"/>
      <c r="I24" s="46" t="s">
        <v>4</v>
      </c>
      <c r="J24" s="37">
        <v>0.7</v>
      </c>
      <c r="K24" s="38"/>
      <c r="M24" s="20" t="s">
        <v>12</v>
      </c>
      <c r="N24" s="47" t="s">
        <v>67</v>
      </c>
      <c r="O24" s="47"/>
      <c r="P24" s="20"/>
      <c r="Q24" s="60"/>
      <c r="R24" s="60"/>
      <c r="S24" s="60"/>
      <c r="T24" s="20"/>
      <c r="AC24" s="13" t="b">
        <v>0</v>
      </c>
    </row>
    <row r="25" spans="1:20" ht="13.5">
      <c r="A25" s="21"/>
      <c r="B25" s="55"/>
      <c r="C25" s="65"/>
      <c r="D25" s="63"/>
      <c r="E25" s="64"/>
      <c r="F25" s="44"/>
      <c r="G25" s="22"/>
      <c r="H25" s="27"/>
      <c r="I25" s="22"/>
      <c r="J25" s="22"/>
      <c r="K25" s="28"/>
      <c r="L25" s="58"/>
      <c r="M25" s="20" t="s">
        <v>14</v>
      </c>
      <c r="N25" s="47" t="s">
        <v>68</v>
      </c>
      <c r="O25" s="47"/>
      <c r="P25" s="47"/>
      <c r="Q25" s="60"/>
      <c r="R25" s="60"/>
      <c r="S25" s="60"/>
      <c r="T25" s="20"/>
    </row>
    <row r="26" spans="1:20" ht="13.5">
      <c r="A26" s="21"/>
      <c r="B26" s="176" t="s">
        <v>25</v>
      </c>
      <c r="C26" s="177"/>
      <c r="D26" s="42">
        <f>IF(AC28=TRUE,J27,IF(AC29=TRUE,J28,IF(AC30=TRUE,J29)))</f>
        <v>75</v>
      </c>
      <c r="E26" s="43" t="s">
        <v>9</v>
      </c>
      <c r="F26" s="44"/>
      <c r="G26" s="22"/>
      <c r="H26" s="27"/>
      <c r="I26" s="164" t="s">
        <v>20</v>
      </c>
      <c r="J26" s="164"/>
      <c r="K26" s="38"/>
      <c r="L26" s="58"/>
      <c r="M26" s="47"/>
      <c r="N26" s="60"/>
      <c r="O26" s="60"/>
      <c r="P26" s="60"/>
      <c r="Q26" s="20"/>
      <c r="R26" s="20"/>
      <c r="S26" s="20"/>
      <c r="T26" s="20"/>
    </row>
    <row r="27" spans="1:20" ht="13.5">
      <c r="A27" s="21"/>
      <c r="B27" s="176" t="s">
        <v>27</v>
      </c>
      <c r="C27" s="177"/>
      <c r="D27" s="50">
        <f>D18*100/D26</f>
        <v>108.80000000000001</v>
      </c>
      <c r="E27" s="43" t="s">
        <v>13</v>
      </c>
      <c r="F27" s="44"/>
      <c r="G27" s="22"/>
      <c r="H27" s="45"/>
      <c r="I27" s="46" t="s">
        <v>22</v>
      </c>
      <c r="J27" s="37">
        <v>25</v>
      </c>
      <c r="K27" s="38"/>
      <c r="L27" s="58"/>
      <c r="M27" s="20"/>
      <c r="N27" s="20"/>
      <c r="O27" s="20"/>
      <c r="P27" s="20"/>
      <c r="Q27" s="20"/>
      <c r="R27" s="20"/>
      <c r="S27" s="20"/>
      <c r="T27" s="20"/>
    </row>
    <row r="28" spans="1:29" ht="13.5">
      <c r="A28" s="21"/>
      <c r="B28" s="66"/>
      <c r="C28" s="67"/>
      <c r="D28" s="42"/>
      <c r="E28" s="57"/>
      <c r="F28" s="44"/>
      <c r="G28" s="22"/>
      <c r="H28" s="45"/>
      <c r="I28" s="46" t="s">
        <v>23</v>
      </c>
      <c r="J28" s="37">
        <v>50</v>
      </c>
      <c r="K28" s="38"/>
      <c r="L28" s="58"/>
      <c r="M28" s="161" t="s">
        <v>91</v>
      </c>
      <c r="N28" s="161"/>
      <c r="O28" s="161"/>
      <c r="P28" s="12"/>
      <c r="Q28" s="12"/>
      <c r="R28" s="12"/>
      <c r="S28" s="20"/>
      <c r="T28" s="20"/>
      <c r="AC28" s="13" t="b">
        <v>0</v>
      </c>
    </row>
    <row r="29" spans="1:29" ht="13.5">
      <c r="A29" s="21"/>
      <c r="B29" s="176" t="s">
        <v>81</v>
      </c>
      <c r="C29" s="177"/>
      <c r="D29" s="42" t="str">
        <f>IF(AC33=TRUE,"Pequeño",IF(AC34=TRUE,"Mediano",IF(AC35=TRUE,"Grande",IF(AC36=TRUE,"Muy Grande",))))</f>
        <v>Mediano</v>
      </c>
      <c r="E29" s="43"/>
      <c r="F29" s="44"/>
      <c r="G29" s="22"/>
      <c r="H29" s="45"/>
      <c r="I29" s="46" t="s">
        <v>26</v>
      </c>
      <c r="J29" s="37">
        <v>75</v>
      </c>
      <c r="K29" s="38"/>
      <c r="L29" s="58"/>
      <c r="M29" s="162" t="s">
        <v>82</v>
      </c>
      <c r="N29" s="69">
        <f>D30</f>
        <v>120</v>
      </c>
      <c r="O29" s="12" t="s">
        <v>13</v>
      </c>
      <c r="P29" s="12"/>
      <c r="Q29" s="12"/>
      <c r="R29" s="12"/>
      <c r="S29" s="20"/>
      <c r="T29" s="20"/>
      <c r="V29" s="20"/>
      <c r="W29" s="20"/>
      <c r="X29" s="20"/>
      <c r="Y29" s="20"/>
      <c r="Z29" s="20"/>
      <c r="AA29" s="20"/>
      <c r="AC29" s="13" t="b">
        <v>0</v>
      </c>
    </row>
    <row r="30" spans="1:29" ht="12.75" customHeight="1">
      <c r="A30" s="21"/>
      <c r="B30" s="182" t="s">
        <v>82</v>
      </c>
      <c r="C30" s="183"/>
      <c r="D30" s="70">
        <f>IF(AC33=TRUE,J32,IF(AC34=TRUE,J33,IF(AC35=TRUE,J34,IF(AC36=TRUE,J35,""))))</f>
        <v>120</v>
      </c>
      <c r="E30" s="71" t="s">
        <v>13</v>
      </c>
      <c r="F30" s="72"/>
      <c r="G30" s="22"/>
      <c r="H30" s="27"/>
      <c r="I30" s="22"/>
      <c r="J30" s="22"/>
      <c r="K30" s="28"/>
      <c r="L30" s="58"/>
      <c r="M30" s="162"/>
      <c r="N30" s="73">
        <f>N29/1.36</f>
        <v>88.23529411764706</v>
      </c>
      <c r="O30" s="12" t="s">
        <v>7</v>
      </c>
      <c r="P30" s="74"/>
      <c r="Q30" s="156" t="s">
        <v>92</v>
      </c>
      <c r="R30" s="156"/>
      <c r="S30" s="20"/>
      <c r="T30" s="20"/>
      <c r="V30" s="20"/>
      <c r="W30" s="20"/>
      <c r="X30" s="20"/>
      <c r="Y30" s="20"/>
      <c r="Z30" s="20"/>
      <c r="AA30" s="20"/>
      <c r="AC30" s="13" t="b">
        <v>1</v>
      </c>
    </row>
    <row r="31" spans="1:27" ht="13.5">
      <c r="A31" s="21"/>
      <c r="B31" s="22"/>
      <c r="C31" s="22"/>
      <c r="D31" s="75"/>
      <c r="E31" s="25"/>
      <c r="F31" s="22"/>
      <c r="G31" s="22"/>
      <c r="H31" s="27"/>
      <c r="I31" s="164" t="s">
        <v>29</v>
      </c>
      <c r="J31" s="164"/>
      <c r="K31" s="38"/>
      <c r="L31" s="58"/>
      <c r="M31" s="157" t="s">
        <v>93</v>
      </c>
      <c r="N31" s="69">
        <f>+I57</f>
        <v>560</v>
      </c>
      <c r="O31" s="20" t="s">
        <v>63</v>
      </c>
      <c r="P31" s="12"/>
      <c r="Q31" s="156"/>
      <c r="R31" s="156"/>
      <c r="S31" s="20"/>
      <c r="T31" s="20"/>
      <c r="U31" s="68"/>
      <c r="V31" s="60"/>
      <c r="W31" s="60"/>
      <c r="X31" s="60"/>
      <c r="Y31" s="60"/>
      <c r="Z31" s="60"/>
      <c r="AA31" s="60"/>
    </row>
    <row r="32" spans="1:27" ht="13.5">
      <c r="A32" s="21"/>
      <c r="B32" s="184" t="s">
        <v>33</v>
      </c>
      <c r="C32" s="185"/>
      <c r="D32" s="76"/>
      <c r="E32" s="77"/>
      <c r="F32" s="22"/>
      <c r="G32" s="22"/>
      <c r="H32" s="45"/>
      <c r="I32" s="78" t="s">
        <v>30</v>
      </c>
      <c r="J32" s="79">
        <v>90</v>
      </c>
      <c r="K32" s="38"/>
      <c r="L32" s="58"/>
      <c r="M32" s="157"/>
      <c r="N32" s="80">
        <f>N30*N31</f>
        <v>49411.76470588235</v>
      </c>
      <c r="O32" s="20" t="s">
        <v>49</v>
      </c>
      <c r="P32" s="12"/>
      <c r="Q32" s="73" t="s">
        <v>24</v>
      </c>
      <c r="R32" s="81" t="s">
        <v>94</v>
      </c>
      <c r="S32" s="20"/>
      <c r="T32" s="20"/>
      <c r="U32" s="68"/>
      <c r="V32" s="60"/>
      <c r="W32" s="60"/>
      <c r="X32" s="60"/>
      <c r="Y32" s="60"/>
      <c r="Z32" s="60"/>
      <c r="AA32" s="60"/>
    </row>
    <row r="33" spans="1:29" ht="13.5">
      <c r="A33" s="21"/>
      <c r="B33" s="174" t="s">
        <v>35</v>
      </c>
      <c r="C33" s="175"/>
      <c r="D33" s="82">
        <f>IF(D26=J27,J39*D30/1.36,IF(D26=J28,J40*D30/1.36,IF(D26=J29,J41*D30/1.36)))</f>
        <v>18.26470588235294</v>
      </c>
      <c r="E33" s="83" t="s">
        <v>36</v>
      </c>
      <c r="F33" s="22"/>
      <c r="G33" s="22"/>
      <c r="H33" s="45"/>
      <c r="I33" s="46" t="s">
        <v>31</v>
      </c>
      <c r="J33" s="37">
        <v>120</v>
      </c>
      <c r="K33" s="38"/>
      <c r="M33" s="157" t="s">
        <v>95</v>
      </c>
      <c r="N33" s="84">
        <v>12000</v>
      </c>
      <c r="O33" s="20" t="s">
        <v>62</v>
      </c>
      <c r="P33" s="12"/>
      <c r="Q33" s="80">
        <v>500</v>
      </c>
      <c r="R33" s="73">
        <f>$N$32/$N$33+$N$32/($N$34*Q33)+($N$32*$N$35*0.6)/(Q33*100)+($N$32*(($N$36+$N$37)/(Q33*100)))+$N$30*$N$39*$N$38</f>
        <v>14.967058823529412</v>
      </c>
      <c r="S33" s="20"/>
      <c r="T33" s="20"/>
      <c r="U33" s="68"/>
      <c r="V33" s="60"/>
      <c r="W33" s="60"/>
      <c r="X33" s="60"/>
      <c r="Y33" s="60"/>
      <c r="Z33" s="60"/>
      <c r="AA33" s="60"/>
      <c r="AC33" s="13" t="b">
        <v>0</v>
      </c>
    </row>
    <row r="34" spans="1:29" ht="13.5">
      <c r="A34" s="21"/>
      <c r="B34" s="66"/>
      <c r="C34" s="67"/>
      <c r="D34" s="59">
        <f>D33*D23</f>
        <v>8.697478991596636</v>
      </c>
      <c r="E34" s="85" t="s">
        <v>37</v>
      </c>
      <c r="F34" s="22"/>
      <c r="G34" s="22"/>
      <c r="H34" s="45"/>
      <c r="I34" s="46" t="s">
        <v>32</v>
      </c>
      <c r="J34" s="37">
        <v>150</v>
      </c>
      <c r="K34" s="38"/>
      <c r="L34" s="58"/>
      <c r="M34" s="157"/>
      <c r="N34" s="47">
        <v>20</v>
      </c>
      <c r="O34" s="20" t="s">
        <v>53</v>
      </c>
      <c r="P34" s="12"/>
      <c r="Q34" s="80">
        <v>1000</v>
      </c>
      <c r="R34" s="73">
        <f>$N$32/$N$33+$N$32/($N$34*Q34)+($N$32*$N$35*0.6)/(Q34*100)+($N$32*(($N$36+$N$37)/(Q34*100)))+$N$30*$N$39*$N$38</f>
        <v>10.865882352941176</v>
      </c>
      <c r="S34" s="20"/>
      <c r="T34" s="20"/>
      <c r="U34" s="68"/>
      <c r="V34" s="60"/>
      <c r="W34" s="60"/>
      <c r="X34" s="60"/>
      <c r="Y34" s="60"/>
      <c r="Z34" s="60"/>
      <c r="AA34" s="60"/>
      <c r="AC34" s="13" t="b">
        <v>1</v>
      </c>
    </row>
    <row r="35" spans="1:29" ht="12.75" customHeight="1">
      <c r="A35" s="21"/>
      <c r="B35" s="176" t="s">
        <v>39</v>
      </c>
      <c r="C35" s="177"/>
      <c r="D35" s="86">
        <f>D33*0.1/100</f>
        <v>0.01826470588235294</v>
      </c>
      <c r="E35" s="85" t="s">
        <v>36</v>
      </c>
      <c r="F35" s="22"/>
      <c r="G35" s="22"/>
      <c r="H35" s="45"/>
      <c r="I35" s="46" t="s">
        <v>34</v>
      </c>
      <c r="J35" s="37">
        <v>180</v>
      </c>
      <c r="K35" s="28"/>
      <c r="L35" s="58"/>
      <c r="M35" s="29" t="s">
        <v>96</v>
      </c>
      <c r="N35" s="87">
        <f>+D48</f>
        <v>5</v>
      </c>
      <c r="O35" s="20" t="s">
        <v>9</v>
      </c>
      <c r="P35" s="12"/>
      <c r="Q35" s="12"/>
      <c r="R35" s="12"/>
      <c r="S35" s="20"/>
      <c r="T35" s="20"/>
      <c r="AC35" s="13" t="b">
        <v>0</v>
      </c>
    </row>
    <row r="36" spans="1:29" ht="13.5">
      <c r="A36" s="21"/>
      <c r="B36" s="55"/>
      <c r="C36" s="56"/>
      <c r="D36" s="86">
        <f>D34*0.1/100</f>
        <v>0.008697478991596636</v>
      </c>
      <c r="E36" s="85" t="s">
        <v>37</v>
      </c>
      <c r="F36" s="22"/>
      <c r="G36" s="22"/>
      <c r="H36" s="27"/>
      <c r="I36" s="22"/>
      <c r="J36" s="22"/>
      <c r="K36" s="38"/>
      <c r="L36" s="58"/>
      <c r="M36" s="29" t="s">
        <v>64</v>
      </c>
      <c r="N36" s="87">
        <v>0.2</v>
      </c>
      <c r="O36" s="20" t="s">
        <v>9</v>
      </c>
      <c r="P36" s="12"/>
      <c r="Q36" s="12"/>
      <c r="R36" s="12"/>
      <c r="S36" s="20"/>
      <c r="T36" s="20"/>
      <c r="AC36" s="13" t="b">
        <v>0</v>
      </c>
    </row>
    <row r="37" spans="1:20" ht="14.25" thickBot="1">
      <c r="A37" s="21"/>
      <c r="B37" s="178" t="s">
        <v>42</v>
      </c>
      <c r="C37" s="179"/>
      <c r="D37" s="88">
        <v>1</v>
      </c>
      <c r="E37" s="89" t="s">
        <v>43</v>
      </c>
      <c r="F37" s="22"/>
      <c r="G37" s="22"/>
      <c r="H37" s="27"/>
      <c r="I37" s="164" t="s">
        <v>38</v>
      </c>
      <c r="J37" s="164"/>
      <c r="K37" s="38"/>
      <c r="L37" s="58"/>
      <c r="M37" s="29" t="s">
        <v>65</v>
      </c>
      <c r="N37" s="87">
        <v>0.1</v>
      </c>
      <c r="O37" s="20" t="s">
        <v>9</v>
      </c>
      <c r="P37" s="12"/>
      <c r="Q37" s="12"/>
      <c r="R37" s="12"/>
      <c r="S37" s="20"/>
      <c r="T37" s="20"/>
    </row>
    <row r="38" spans="1:20" ht="17.25" customHeight="1" thickTop="1">
      <c r="A38" s="21"/>
      <c r="B38" s="61" t="s">
        <v>44</v>
      </c>
      <c r="C38" s="62"/>
      <c r="D38" s="90">
        <f>D37*D33</f>
        <v>18.26470588235294</v>
      </c>
      <c r="E38" s="91" t="s">
        <v>28</v>
      </c>
      <c r="F38" s="22"/>
      <c r="G38" s="22"/>
      <c r="H38" s="27"/>
      <c r="I38" s="46" t="s">
        <v>40</v>
      </c>
      <c r="J38" s="79" t="s">
        <v>41</v>
      </c>
      <c r="K38" s="38"/>
      <c r="M38" s="92" t="s">
        <v>97</v>
      </c>
      <c r="N38" s="87">
        <v>0.2</v>
      </c>
      <c r="O38" s="93" t="s">
        <v>43</v>
      </c>
      <c r="P38" s="12"/>
      <c r="Q38" s="12"/>
      <c r="R38" s="12"/>
      <c r="S38" s="20"/>
      <c r="T38" s="20"/>
    </row>
    <row r="39" spans="1:20" ht="17.25" customHeight="1">
      <c r="A39" s="21"/>
      <c r="B39" s="94"/>
      <c r="C39" s="95"/>
      <c r="D39" s="96">
        <f>D34*D37</f>
        <v>8.697478991596636</v>
      </c>
      <c r="E39" s="97" t="s">
        <v>45</v>
      </c>
      <c r="F39" s="22"/>
      <c r="G39" s="22"/>
      <c r="H39" s="22"/>
      <c r="I39" s="46" t="s">
        <v>3</v>
      </c>
      <c r="J39" s="98">
        <v>0.1</v>
      </c>
      <c r="K39" s="38"/>
      <c r="M39" s="92" t="s">
        <v>98</v>
      </c>
      <c r="N39" s="99">
        <v>0.15</v>
      </c>
      <c r="O39" s="100" t="s">
        <v>66</v>
      </c>
      <c r="P39" s="12"/>
      <c r="Q39" s="12"/>
      <c r="R39" s="12"/>
      <c r="S39" s="20"/>
      <c r="T39" s="20"/>
    </row>
    <row r="40" spans="1:20" ht="13.5">
      <c r="A40" s="21"/>
      <c r="B40" s="22"/>
      <c r="C40" s="22"/>
      <c r="D40" s="75"/>
      <c r="E40" s="25"/>
      <c r="F40" s="22"/>
      <c r="G40" s="22"/>
      <c r="H40" s="22"/>
      <c r="I40" s="46" t="s">
        <v>15</v>
      </c>
      <c r="J40" s="98">
        <v>0.15</v>
      </c>
      <c r="K40" s="38"/>
      <c r="L40" s="58"/>
      <c r="M40" s="20"/>
      <c r="N40" s="20"/>
      <c r="O40" s="20"/>
      <c r="P40" s="20"/>
      <c r="Q40" s="20"/>
      <c r="R40" s="20"/>
      <c r="S40" s="20"/>
      <c r="T40" s="20"/>
    </row>
    <row r="41" spans="1:20" ht="13.5">
      <c r="A41" s="21"/>
      <c r="B41" s="186" t="s">
        <v>46</v>
      </c>
      <c r="C41" s="187"/>
      <c r="D41" s="101"/>
      <c r="E41" s="102"/>
      <c r="F41" s="103"/>
      <c r="G41" s="104"/>
      <c r="H41" s="22"/>
      <c r="I41" s="46" t="s">
        <v>4</v>
      </c>
      <c r="J41" s="98">
        <v>0.207</v>
      </c>
      <c r="K41" s="28"/>
      <c r="L41" s="58"/>
      <c r="M41" s="20"/>
      <c r="N41" s="20"/>
      <c r="O41" s="20"/>
      <c r="P41" s="20"/>
      <c r="Q41" s="20"/>
      <c r="R41" s="20"/>
      <c r="S41" s="20"/>
      <c r="T41" s="20"/>
    </row>
    <row r="42" spans="1:20" ht="13.5">
      <c r="A42" s="21"/>
      <c r="B42" s="174" t="s">
        <v>47</v>
      </c>
      <c r="C42" s="175"/>
      <c r="D42" s="105">
        <f>IF(AC47=TRUE,J44,J45)</f>
        <v>200</v>
      </c>
      <c r="E42" s="35" t="s">
        <v>24</v>
      </c>
      <c r="F42" s="106"/>
      <c r="G42" s="36"/>
      <c r="H42" s="22"/>
      <c r="I42" s="22"/>
      <c r="J42" s="22"/>
      <c r="K42" s="38"/>
      <c r="L42" s="58"/>
      <c r="M42" s="20"/>
      <c r="N42" s="20"/>
      <c r="O42" s="20"/>
      <c r="P42" s="20"/>
      <c r="Q42" s="20"/>
      <c r="R42" s="20"/>
      <c r="S42" s="20"/>
      <c r="T42" s="20"/>
    </row>
    <row r="43" spans="1:20" ht="13.5">
      <c r="A43" s="21"/>
      <c r="B43" s="66"/>
      <c r="C43" s="67"/>
      <c r="D43" s="42"/>
      <c r="E43" s="57"/>
      <c r="F43" s="56"/>
      <c r="G43" s="44"/>
      <c r="H43" s="22"/>
      <c r="I43" s="164" t="s">
        <v>87</v>
      </c>
      <c r="J43" s="164"/>
      <c r="K43" s="38"/>
      <c r="L43" s="58"/>
      <c r="M43" s="20"/>
      <c r="N43" s="20"/>
      <c r="O43" s="20"/>
      <c r="P43" s="20"/>
      <c r="Q43" s="20"/>
      <c r="R43" s="20"/>
      <c r="S43" s="20"/>
      <c r="T43" s="20"/>
    </row>
    <row r="44" spans="1:20" ht="13.5">
      <c r="A44" s="21"/>
      <c r="B44" s="176" t="s">
        <v>48</v>
      </c>
      <c r="C44" s="177"/>
      <c r="D44" s="107">
        <v>20000</v>
      </c>
      <c r="E44" s="43" t="s">
        <v>49</v>
      </c>
      <c r="F44" s="56"/>
      <c r="G44" s="44"/>
      <c r="H44" s="46"/>
      <c r="I44" s="46" t="s">
        <v>3</v>
      </c>
      <c r="J44" s="54">
        <v>200</v>
      </c>
      <c r="K44" s="108"/>
      <c r="M44" s="20"/>
      <c r="N44" s="20"/>
      <c r="O44" s="20"/>
      <c r="P44" s="20"/>
      <c r="Q44" s="20"/>
      <c r="R44" s="20"/>
      <c r="S44" s="20"/>
      <c r="T44" s="20"/>
    </row>
    <row r="45" spans="1:20" ht="13.5">
      <c r="A45" s="21"/>
      <c r="B45" s="55"/>
      <c r="C45" s="56"/>
      <c r="D45" s="109"/>
      <c r="E45" s="57"/>
      <c r="F45" s="56"/>
      <c r="G45" s="44"/>
      <c r="H45" s="46"/>
      <c r="I45" s="46" t="s">
        <v>4</v>
      </c>
      <c r="J45" s="110">
        <v>300</v>
      </c>
      <c r="K45" s="108"/>
      <c r="M45" s="20"/>
      <c r="N45" s="20"/>
      <c r="O45" s="20"/>
      <c r="P45" s="20"/>
      <c r="Q45" s="20"/>
      <c r="R45" s="20"/>
      <c r="S45" s="20"/>
      <c r="T45" s="20"/>
    </row>
    <row r="46" spans="1:20" ht="13.5">
      <c r="A46" s="21"/>
      <c r="B46" s="176" t="s">
        <v>50</v>
      </c>
      <c r="C46" s="177"/>
      <c r="D46" s="107">
        <v>2000</v>
      </c>
      <c r="E46" s="43" t="s">
        <v>51</v>
      </c>
      <c r="F46" s="59">
        <f>+$D$44/$D46</f>
        <v>10</v>
      </c>
      <c r="G46" s="111" t="s">
        <v>28</v>
      </c>
      <c r="H46" s="22"/>
      <c r="I46" s="22"/>
      <c r="J46" s="22"/>
      <c r="K46" s="108"/>
      <c r="M46" s="20"/>
      <c r="N46" s="20"/>
      <c r="O46" s="20"/>
      <c r="P46" s="20"/>
      <c r="Q46" s="20"/>
      <c r="R46" s="20"/>
      <c r="S46" s="20"/>
      <c r="T46" s="20"/>
    </row>
    <row r="47" spans="1:29" ht="13.5">
      <c r="A47" s="21"/>
      <c r="B47" s="176" t="s">
        <v>52</v>
      </c>
      <c r="C47" s="177"/>
      <c r="D47" s="112">
        <v>20</v>
      </c>
      <c r="E47" s="43" t="s">
        <v>53</v>
      </c>
      <c r="F47" s="59">
        <f>+$D$44/($D47*D42)</f>
        <v>5</v>
      </c>
      <c r="G47" s="111" t="s">
        <v>28</v>
      </c>
      <c r="H47" s="22"/>
      <c r="I47" s="22"/>
      <c r="J47" s="22"/>
      <c r="K47" s="28"/>
      <c r="M47" s="20"/>
      <c r="N47" s="20"/>
      <c r="O47" s="20"/>
      <c r="P47" s="20"/>
      <c r="Q47" s="20"/>
      <c r="R47" s="20"/>
      <c r="S47" s="20"/>
      <c r="T47" s="20"/>
      <c r="AC47" s="13" t="b">
        <v>1</v>
      </c>
    </row>
    <row r="48" spans="1:29" ht="13.5">
      <c r="A48" s="21"/>
      <c r="B48" s="176" t="s">
        <v>54</v>
      </c>
      <c r="C48" s="177"/>
      <c r="D48" s="112">
        <v>5</v>
      </c>
      <c r="E48" s="43" t="s">
        <v>9</v>
      </c>
      <c r="F48" s="59">
        <f>+$D$44*0.006*$D48/D42</f>
        <v>3</v>
      </c>
      <c r="G48" s="111" t="s">
        <v>28</v>
      </c>
      <c r="H48" s="22"/>
      <c r="I48" s="22"/>
      <c r="J48" s="22"/>
      <c r="K48" s="38"/>
      <c r="M48" s="20"/>
      <c r="N48" s="20"/>
      <c r="O48" s="20"/>
      <c r="P48" s="20"/>
      <c r="Q48" s="20"/>
      <c r="R48" s="20"/>
      <c r="S48" s="20"/>
      <c r="T48" s="20"/>
      <c r="AC48" s="13" t="b">
        <v>0</v>
      </c>
    </row>
    <row r="49" spans="1:20" ht="13.5">
      <c r="A49" s="21"/>
      <c r="B49" s="176" t="s">
        <v>55</v>
      </c>
      <c r="C49" s="177"/>
      <c r="D49" s="112">
        <v>0.2</v>
      </c>
      <c r="E49" s="43" t="s">
        <v>56</v>
      </c>
      <c r="F49" s="59">
        <f>+$D$44*$D49/(100*D42)</f>
        <v>0.2</v>
      </c>
      <c r="G49" s="111" t="s">
        <v>28</v>
      </c>
      <c r="H49" s="22"/>
      <c r="I49" s="22"/>
      <c r="J49" s="22"/>
      <c r="K49" s="38"/>
      <c r="M49" s="20"/>
      <c r="N49" s="20"/>
      <c r="O49" s="20"/>
      <c r="P49" s="20"/>
      <c r="Q49" s="20"/>
      <c r="R49" s="20"/>
      <c r="S49" s="20"/>
      <c r="T49" s="20"/>
    </row>
    <row r="50" spans="1:20" ht="13.5">
      <c r="A50" s="21"/>
      <c r="B50" s="176" t="s">
        <v>57</v>
      </c>
      <c r="C50" s="177"/>
      <c r="D50" s="112">
        <v>0.1</v>
      </c>
      <c r="E50" s="43" t="s">
        <v>56</v>
      </c>
      <c r="F50" s="59">
        <f>+$D$44*$D50/(D42*100)</f>
        <v>0.1</v>
      </c>
      <c r="G50" s="111" t="s">
        <v>28</v>
      </c>
      <c r="H50" s="22"/>
      <c r="I50" s="168" t="str">
        <f>CONCATENATE("Vida útil para ",D42," h/año")</f>
        <v>Vida útil para 200 h/año</v>
      </c>
      <c r="J50" s="168"/>
      <c r="K50" s="113"/>
      <c r="M50" s="20"/>
      <c r="N50" s="20"/>
      <c r="O50" s="20"/>
      <c r="P50" s="20"/>
      <c r="Q50" s="20"/>
      <c r="R50" s="20"/>
      <c r="S50" s="20"/>
      <c r="T50" s="20"/>
    </row>
    <row r="51" spans="1:20" ht="14.25" thickBot="1">
      <c r="A51" s="21"/>
      <c r="B51" s="178" t="s">
        <v>58</v>
      </c>
      <c r="C51" s="179"/>
      <c r="D51" s="114">
        <v>10</v>
      </c>
      <c r="E51" s="115" t="s">
        <v>45</v>
      </c>
      <c r="F51" s="116">
        <f>+D51/D23</f>
        <v>21</v>
      </c>
      <c r="G51" s="117" t="s">
        <v>28</v>
      </c>
      <c r="H51" s="22"/>
      <c r="I51" s="118" t="s">
        <v>51</v>
      </c>
      <c r="J51" s="119">
        <f>+$D$44/($F$46+$F$47)</f>
        <v>1333.3333333333333</v>
      </c>
      <c r="K51" s="28"/>
      <c r="M51" s="20"/>
      <c r="N51" s="20"/>
      <c r="O51" s="20"/>
      <c r="P51" s="20"/>
      <c r="Q51" s="20"/>
      <c r="R51" s="20"/>
      <c r="S51" s="20"/>
      <c r="T51" s="20"/>
    </row>
    <row r="52" spans="1:20" ht="14.25" thickTop="1">
      <c r="A52" s="21"/>
      <c r="B52" s="61" t="s">
        <v>59</v>
      </c>
      <c r="C52" s="10"/>
      <c r="D52" s="57"/>
      <c r="E52" s="57"/>
      <c r="F52" s="59">
        <f>SUM(F46:F51)</f>
        <v>39.3</v>
      </c>
      <c r="G52" s="111" t="s">
        <v>28</v>
      </c>
      <c r="H52" s="22"/>
      <c r="I52" s="118" t="s">
        <v>53</v>
      </c>
      <c r="J52" s="120">
        <f>+$D$44/($D$42*($F$46+$F$47))</f>
        <v>6.666666666666667</v>
      </c>
      <c r="K52" s="28"/>
      <c r="M52" s="20"/>
      <c r="N52" s="20"/>
      <c r="O52" s="20"/>
      <c r="P52" s="20"/>
      <c r="Q52" s="20"/>
      <c r="R52" s="20"/>
      <c r="S52" s="20"/>
      <c r="T52" s="20"/>
    </row>
    <row r="53" spans="1:20" ht="13.5">
      <c r="A53" s="21"/>
      <c r="B53" s="121"/>
      <c r="C53" s="122"/>
      <c r="D53" s="123"/>
      <c r="E53" s="123"/>
      <c r="F53" s="124">
        <f>+F52*D23</f>
        <v>18.71428571428571</v>
      </c>
      <c r="G53" s="125" t="s">
        <v>45</v>
      </c>
      <c r="H53" s="22"/>
      <c r="I53" s="22"/>
      <c r="J53" s="22"/>
      <c r="K53" s="126"/>
      <c r="M53" s="20"/>
      <c r="N53" s="20"/>
      <c r="O53" s="20"/>
      <c r="P53" s="20"/>
      <c r="Q53" s="20"/>
      <c r="R53" s="20"/>
      <c r="S53" s="20"/>
      <c r="T53" s="20"/>
    </row>
    <row r="54" spans="1:20" ht="13.5">
      <c r="A54" s="21"/>
      <c r="B54" s="22"/>
      <c r="C54" s="22"/>
      <c r="D54" s="25"/>
      <c r="E54" s="25"/>
      <c r="F54" s="22"/>
      <c r="G54" s="27"/>
      <c r="H54" s="22"/>
      <c r="I54" s="22"/>
      <c r="J54" s="22"/>
      <c r="K54" s="127"/>
      <c r="M54" s="20"/>
      <c r="N54" s="20"/>
      <c r="O54" s="20"/>
      <c r="P54" s="20"/>
      <c r="Q54" s="20"/>
      <c r="R54" s="20"/>
      <c r="S54" s="20"/>
      <c r="T54" s="20"/>
    </row>
    <row r="55" spans="1:20" ht="13.5">
      <c r="A55" s="21"/>
      <c r="B55" s="169" t="s">
        <v>60</v>
      </c>
      <c r="C55" s="169"/>
      <c r="D55" s="169"/>
      <c r="E55" s="167" t="s">
        <v>90</v>
      </c>
      <c r="F55" s="167"/>
      <c r="G55" s="128"/>
      <c r="H55" s="129"/>
      <c r="I55" s="22"/>
      <c r="J55" s="22"/>
      <c r="K55" s="130"/>
      <c r="M55" s="20"/>
      <c r="N55" s="20"/>
      <c r="O55" s="20"/>
      <c r="P55" s="20"/>
      <c r="Q55" s="20"/>
      <c r="R55" s="20"/>
      <c r="S55" s="20"/>
      <c r="T55" s="20"/>
    </row>
    <row r="56" spans="1:20" ht="12.75" customHeight="1">
      <c r="A56" s="21"/>
      <c r="B56" s="170" t="s">
        <v>83</v>
      </c>
      <c r="C56" s="170"/>
      <c r="D56" s="131" t="s">
        <v>84</v>
      </c>
      <c r="E56" s="132" t="s">
        <v>28</v>
      </c>
      <c r="F56" s="132" t="s">
        <v>45</v>
      </c>
      <c r="G56" s="128"/>
      <c r="H56" s="129"/>
      <c r="I56" s="170" t="s">
        <v>103</v>
      </c>
      <c r="J56" s="170"/>
      <c r="K56" s="28"/>
      <c r="M56" s="20"/>
      <c r="N56" s="20"/>
      <c r="O56" s="20"/>
      <c r="P56" s="20"/>
      <c r="Q56" s="20"/>
      <c r="R56" s="20"/>
      <c r="S56" s="20"/>
      <c r="T56" s="20"/>
    </row>
    <row r="57" spans="1:20" ht="12.75" customHeight="1">
      <c r="A57" s="21"/>
      <c r="B57" s="46"/>
      <c r="C57" s="46" t="s">
        <v>85</v>
      </c>
      <c r="D57" s="133">
        <f>R33+D38</f>
        <v>33.23176470588235</v>
      </c>
      <c r="E57" s="120">
        <f>IF(AC68=TRUE,D57+F52,D57*0)</f>
        <v>0</v>
      </c>
      <c r="F57" s="134">
        <f>E57*$D$23</f>
        <v>0</v>
      </c>
      <c r="G57" s="135">
        <f>IF(AC68=TRUE,D57,D57*0)</f>
        <v>0</v>
      </c>
      <c r="H57" s="129"/>
      <c r="I57" s="136">
        <v>560</v>
      </c>
      <c r="J57" s="78" t="s">
        <v>104</v>
      </c>
      <c r="K57" s="28"/>
      <c r="M57" s="20"/>
      <c r="N57" s="20"/>
      <c r="O57" s="20"/>
      <c r="P57" s="20"/>
      <c r="Q57" s="20"/>
      <c r="R57" s="20"/>
      <c r="S57" s="20"/>
      <c r="T57" s="20"/>
    </row>
    <row r="58" spans="1:20" ht="13.5">
      <c r="A58" s="21"/>
      <c r="B58" s="46"/>
      <c r="C58" s="46" t="s">
        <v>86</v>
      </c>
      <c r="D58" s="133">
        <f>R34+D38</f>
        <v>29.130588235294113</v>
      </c>
      <c r="E58" s="120">
        <f>IF(AC69=TRUE,D58+F52,D58*0)</f>
        <v>68.43058823529411</v>
      </c>
      <c r="F58" s="134">
        <f>E58*$D$23</f>
        <v>32.5859943977591</v>
      </c>
      <c r="G58" s="135">
        <f>IF(AC69=TRUE,D58,D58*0)</f>
        <v>29.130588235294113</v>
      </c>
      <c r="H58" s="129"/>
      <c r="I58" s="22"/>
      <c r="J58" s="22"/>
      <c r="K58" s="28"/>
      <c r="M58" s="20"/>
      <c r="N58" s="20"/>
      <c r="O58" s="20"/>
      <c r="P58" s="20"/>
      <c r="Q58" s="20"/>
      <c r="R58" s="20"/>
      <c r="S58" s="20"/>
      <c r="T58" s="20"/>
    </row>
    <row r="59" spans="1:20" ht="13.5">
      <c r="A59" s="21"/>
      <c r="B59" s="22"/>
      <c r="C59" s="137"/>
      <c r="D59" s="25"/>
      <c r="E59" s="23"/>
      <c r="F59" s="138"/>
      <c r="G59" s="139"/>
      <c r="H59" s="22"/>
      <c r="I59" s="22"/>
      <c r="J59" s="22"/>
      <c r="K59" s="28"/>
      <c r="M59" s="20"/>
      <c r="N59" s="20"/>
      <c r="O59" s="20"/>
      <c r="P59" s="20"/>
      <c r="Q59" s="20"/>
      <c r="R59" s="20"/>
      <c r="S59" s="20"/>
      <c r="T59" s="20"/>
    </row>
    <row r="60" spans="1:20" ht="25.5" customHeight="1">
      <c r="A60" s="21"/>
      <c r="B60" s="171" t="s">
        <v>99</v>
      </c>
      <c r="C60" s="172"/>
      <c r="D60" s="173"/>
      <c r="E60" s="165" t="s">
        <v>59</v>
      </c>
      <c r="F60" s="165"/>
      <c r="G60" s="139"/>
      <c r="H60" s="22"/>
      <c r="I60" s="22"/>
      <c r="J60" s="22"/>
      <c r="K60" s="28"/>
      <c r="M60" s="20"/>
      <c r="N60" s="20"/>
      <c r="O60" s="20"/>
      <c r="P60" s="20"/>
      <c r="Q60" s="20"/>
      <c r="R60" s="20"/>
      <c r="S60" s="20"/>
      <c r="T60" s="20"/>
    </row>
    <row r="61" spans="1:20" ht="13.5">
      <c r="A61" s="21"/>
      <c r="B61" s="170" t="s">
        <v>83</v>
      </c>
      <c r="C61" s="170"/>
      <c r="D61" s="140" t="s">
        <v>61</v>
      </c>
      <c r="E61" s="165" t="s">
        <v>45</v>
      </c>
      <c r="F61" s="165"/>
      <c r="G61" s="27"/>
      <c r="H61" s="22"/>
      <c r="I61" s="22"/>
      <c r="J61" s="22"/>
      <c r="K61" s="28"/>
      <c r="M61" s="20"/>
      <c r="N61" s="20"/>
      <c r="O61" s="20"/>
      <c r="P61" s="20"/>
      <c r="Q61" s="20"/>
      <c r="R61" s="20"/>
      <c r="S61" s="20"/>
      <c r="T61" s="20"/>
    </row>
    <row r="62" spans="1:20" ht="13.5">
      <c r="A62" s="21"/>
      <c r="B62" s="46"/>
      <c r="C62" s="141" t="str">
        <f>IF(D42=J44,"Baja","Alta")</f>
        <v>Baja</v>
      </c>
      <c r="D62" s="142">
        <f>D24*D42</f>
        <v>420</v>
      </c>
      <c r="E62" s="166">
        <f>$D$23*(($D$44/$D$46)+$D$44/($D$47*D62*$D$23)+(($D$44*0.006*$D$48)/(D62*$D$23))+$D$44*($D$49+$D$50)/(100*D62*$D$23)+($D$51/$D$23))+$G$57+$G$58</f>
        <v>47.84487394957982</v>
      </c>
      <c r="F62" s="166" t="e">
        <f>$D$25*($D$46/$D$48)+$D$46/($D$49*D62*$D$25)+(($D$46*0.006*$D$50)/(D62*$D$25))+$D$46*($D$51+#REF!)/(100*D62*$D$25)+($D$52/$D$25)+$D$64</f>
        <v>#DIV/0!</v>
      </c>
      <c r="G62" s="27"/>
      <c r="H62" s="22"/>
      <c r="I62" s="22"/>
      <c r="J62" s="22"/>
      <c r="K62" s="28"/>
      <c r="M62" s="20"/>
      <c r="N62" s="20"/>
      <c r="O62" s="20"/>
      <c r="P62" s="20"/>
      <c r="Q62" s="20"/>
      <c r="R62" s="20"/>
      <c r="S62" s="20"/>
      <c r="T62" s="20"/>
    </row>
    <row r="63" spans="1:20" ht="13.5">
      <c r="A63" s="21"/>
      <c r="B63" s="22"/>
      <c r="C63" s="22"/>
      <c r="D63" s="25"/>
      <c r="E63" s="25"/>
      <c r="F63" s="143"/>
      <c r="G63" s="139"/>
      <c r="H63" s="22"/>
      <c r="I63" s="22"/>
      <c r="J63" s="22"/>
      <c r="K63" s="28"/>
      <c r="M63" s="20"/>
      <c r="N63" s="20"/>
      <c r="O63" s="20"/>
      <c r="P63" s="20"/>
      <c r="Q63" s="20"/>
      <c r="R63" s="20"/>
      <c r="S63" s="20"/>
      <c r="T63" s="20"/>
    </row>
    <row r="64" spans="1:20" ht="13.5">
      <c r="A64" s="21"/>
      <c r="B64" s="22"/>
      <c r="C64" s="22"/>
      <c r="D64" s="25"/>
      <c r="E64" s="25"/>
      <c r="F64" s="22"/>
      <c r="G64" s="27"/>
      <c r="H64" s="22"/>
      <c r="I64" s="22"/>
      <c r="J64" s="22"/>
      <c r="K64" s="28"/>
      <c r="M64" s="20"/>
      <c r="N64" s="20"/>
      <c r="O64" s="20"/>
      <c r="P64" s="20"/>
      <c r="Q64" s="20"/>
      <c r="R64" s="20"/>
      <c r="S64" s="20"/>
      <c r="T64" s="20"/>
    </row>
    <row r="65" spans="1:20" ht="13.5">
      <c r="A65" s="144"/>
      <c r="B65" s="145"/>
      <c r="C65" s="145"/>
      <c r="D65" s="146"/>
      <c r="E65" s="146"/>
      <c r="F65" s="145"/>
      <c r="G65" s="147"/>
      <c r="H65" s="145"/>
      <c r="I65" s="145"/>
      <c r="J65" s="145"/>
      <c r="K65" s="148"/>
      <c r="M65" s="20"/>
      <c r="N65" s="20"/>
      <c r="O65" s="20"/>
      <c r="P65" s="20"/>
      <c r="Q65" s="20"/>
      <c r="R65" s="20"/>
      <c r="S65" s="20"/>
      <c r="T65" s="20"/>
    </row>
    <row r="66" spans="1:20" ht="12.75" customHeight="1">
      <c r="A66" s="149"/>
      <c r="C66" s="150"/>
      <c r="D66" s="151"/>
      <c r="E66" s="152"/>
      <c r="F66" s="153"/>
      <c r="G66" s="154"/>
      <c r="M66" s="20"/>
      <c r="N66" s="20"/>
      <c r="O66" s="20"/>
      <c r="P66" s="20"/>
      <c r="Q66" s="20"/>
      <c r="R66" s="20"/>
      <c r="S66" s="20"/>
      <c r="T66" s="20"/>
    </row>
    <row r="67" spans="1:7" ht="13.5">
      <c r="A67" s="149"/>
      <c r="D67" s="151"/>
      <c r="E67" s="152"/>
      <c r="F67" s="153"/>
      <c r="G67" s="154"/>
    </row>
    <row r="68" spans="1:29" ht="13.5">
      <c r="A68" s="149"/>
      <c r="K68" s="155"/>
      <c r="AC68" s="13" t="b">
        <v>0</v>
      </c>
    </row>
    <row r="69" spans="1:29" ht="13.5">
      <c r="A69" s="149"/>
      <c r="K69" s="155"/>
      <c r="AC69" s="13" t="b">
        <v>1</v>
      </c>
    </row>
    <row r="70" spans="1:11" ht="13.5">
      <c r="A70" s="149"/>
      <c r="K70" s="155"/>
    </row>
    <row r="71" ht="13.5">
      <c r="A71" s="149"/>
    </row>
    <row r="72" ht="13.5">
      <c r="A72" s="149"/>
    </row>
    <row r="73" ht="13.5">
      <c r="AC73" s="13" t="b">
        <v>1</v>
      </c>
    </row>
    <row r="74" ht="13.5">
      <c r="AC74" s="13" t="b">
        <v>0</v>
      </c>
    </row>
  </sheetData>
  <sheetProtection/>
  <mergeCells count="53">
    <mergeCell ref="B12:C12"/>
    <mergeCell ref="B16:C16"/>
    <mergeCell ref="I56:J56"/>
    <mergeCell ref="B42:C42"/>
    <mergeCell ref="B44:C44"/>
    <mergeCell ref="B15:C15"/>
    <mergeCell ref="B41:C41"/>
    <mergeCell ref="B27:C27"/>
    <mergeCell ref="B35:C35"/>
    <mergeCell ref="B37:C37"/>
    <mergeCell ref="B23:C23"/>
    <mergeCell ref="B26:C26"/>
    <mergeCell ref="B30:C30"/>
    <mergeCell ref="B32:C32"/>
    <mergeCell ref="B29:C29"/>
    <mergeCell ref="B47:C47"/>
    <mergeCell ref="B48:C48"/>
    <mergeCell ref="B49:C49"/>
    <mergeCell ref="B22:C22"/>
    <mergeCell ref="B13:C13"/>
    <mergeCell ref="I12:J12"/>
    <mergeCell ref="B21:C21"/>
    <mergeCell ref="B17:C17"/>
    <mergeCell ref="I17:J17"/>
    <mergeCell ref="B14:C14"/>
    <mergeCell ref="B55:D55"/>
    <mergeCell ref="B61:C61"/>
    <mergeCell ref="B56:C56"/>
    <mergeCell ref="B60:D60"/>
    <mergeCell ref="I31:J31"/>
    <mergeCell ref="B33:C33"/>
    <mergeCell ref="B50:C50"/>
    <mergeCell ref="B51:C51"/>
    <mergeCell ref="I43:J43"/>
    <mergeCell ref="B46:C46"/>
    <mergeCell ref="I37:J37"/>
    <mergeCell ref="I26:J26"/>
    <mergeCell ref="I21:J21"/>
    <mergeCell ref="E61:F61"/>
    <mergeCell ref="E62:F62"/>
    <mergeCell ref="E55:F55"/>
    <mergeCell ref="I50:J50"/>
    <mergeCell ref="E60:F60"/>
    <mergeCell ref="Q30:R31"/>
    <mergeCell ref="M31:M32"/>
    <mergeCell ref="M33:M34"/>
    <mergeCell ref="M9:N9"/>
    <mergeCell ref="M13:M14"/>
    <mergeCell ref="M28:O28"/>
    <mergeCell ref="M29:M30"/>
    <mergeCell ref="M19:M20"/>
    <mergeCell ref="M22:N22"/>
    <mergeCell ref="M16:M17"/>
  </mergeCells>
  <conditionalFormatting sqref="J18:J20">
    <cfRule type="cellIs" priority="1" dxfId="0" operator="equal" stopIfTrue="1">
      <formula>$D$13</formula>
    </cfRule>
  </conditionalFormatting>
  <conditionalFormatting sqref="J32:J35">
    <cfRule type="cellIs" priority="2" dxfId="0" operator="equal" stopIfTrue="1">
      <formula>$D$30</formula>
    </cfRule>
  </conditionalFormatting>
  <conditionalFormatting sqref="J22:J24">
    <cfRule type="cellIs" priority="3" dxfId="0" operator="equal" stopIfTrue="1">
      <formula>$D$22</formula>
    </cfRule>
  </conditionalFormatting>
  <conditionalFormatting sqref="J27:J29">
    <cfRule type="cellIs" priority="4" dxfId="0" operator="equal" stopIfTrue="1">
      <formula>$D$26</formula>
    </cfRule>
  </conditionalFormatting>
  <conditionalFormatting sqref="J13:J15">
    <cfRule type="cellIs" priority="5" dxfId="0" operator="equal" stopIfTrue="1">
      <formula>$D$12</formula>
    </cfRule>
  </conditionalFormatting>
  <conditionalFormatting sqref="C57">
    <cfRule type="expression" priority="6" dxfId="0" stopIfTrue="1">
      <formula>$G$57&gt;0</formula>
    </cfRule>
  </conditionalFormatting>
  <conditionalFormatting sqref="C58">
    <cfRule type="expression" priority="7" dxfId="0" stopIfTrue="1">
      <formula>$G$58&gt;0</formula>
    </cfRule>
  </conditionalFormatting>
  <conditionalFormatting sqref="J39">
    <cfRule type="expression" priority="8" dxfId="0" stopIfTrue="1">
      <formula>$D$26=25</formula>
    </cfRule>
  </conditionalFormatting>
  <conditionalFormatting sqref="J40">
    <cfRule type="expression" priority="9" dxfId="0" stopIfTrue="1">
      <formula>$D$26=50</formula>
    </cfRule>
  </conditionalFormatting>
  <conditionalFormatting sqref="J41">
    <cfRule type="expression" priority="10" dxfId="0" stopIfTrue="1">
      <formula>$D$26=75</formula>
    </cfRule>
  </conditionalFormatting>
  <conditionalFormatting sqref="J44:J45">
    <cfRule type="cellIs" priority="11" dxfId="0" operator="equal" stopIfTrue="1">
      <formula>$D$42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C2" sqref="C2"/>
    </sheetView>
  </sheetViews>
  <sheetFormatPr defaultColWidth="11.421875" defaultRowHeight="12.75"/>
  <cols>
    <col min="1" max="1" width="80.140625" style="3" customWidth="1"/>
  </cols>
  <sheetData>
    <row r="1" s="1" customFormat="1" ht="75" customHeight="1">
      <c r="A1" s="4"/>
    </row>
    <row r="2" spans="1:15" ht="35.25" customHeight="1">
      <c r="A2" s="5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" t="s">
        <v>101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7.25" customHeight="1">
      <c r="A7" s="4" t="s">
        <v>107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4" t="s">
        <v>108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109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 t="s">
        <v>102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 t="s">
        <v>119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4" customHeight="1">
      <c r="A17" s="4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128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 t="s">
        <v>114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.5" customHeight="1">
      <c r="A25" s="4" t="s">
        <v>117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42.75" customHeight="1">
      <c r="A26" s="4" t="s">
        <v>118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2008-09-10T12:41:36Z</cp:lastPrinted>
  <dcterms:created xsi:type="dcterms:W3CDTF">2006-05-11T14:34:13Z</dcterms:created>
  <dcterms:modified xsi:type="dcterms:W3CDTF">2014-06-27T08:42:43Z</dcterms:modified>
  <cp:category/>
  <cp:version/>
  <cp:contentType/>
  <cp:contentStatus/>
</cp:coreProperties>
</file>