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7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8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9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10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11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drawings/drawing12.xml" ContentType="application/vnd.openxmlformats-officedocument.drawing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drawings/drawing13.xml" ContentType="application/vnd.openxmlformats-officedocument.drawing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drawings/drawing14.xml" ContentType="application/vnd.openxmlformats-officedocument.drawing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drawings/drawing15.xml" ContentType="application/vnd.openxmlformats-officedocument.drawing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drawings/drawing16.xml" ContentType="application/vnd.openxmlformats-officedocument.drawing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drawings/drawing17.xml" ContentType="application/vnd.openxmlformats-officedocument.drawing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18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drawings/drawing19.xml" ContentType="application/vnd.openxmlformats-officedocument.drawing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drawings/drawing20.xml" ContentType="application/vnd.openxmlformats-officedocument.drawing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drawings/drawing21.xml" ContentType="application/vnd.openxmlformats-officedocument.drawing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drawings/drawing22.xml" ContentType="application/vnd.openxmlformats-officedocument.drawing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drawings/drawing23.xml" ContentType="application/vnd.openxmlformats-officedocument.drawing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drawings/drawing24.xml" ContentType="application/vnd.openxmlformats-officedocument.drawing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drawings/drawing25.xml" ContentType="application/vnd.openxmlformats-officedocument.drawing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drawings/drawing26.xml" ContentType="application/vnd.openxmlformats-officedocument.drawing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drawings/drawing27.xml" ContentType="application/vnd.openxmlformats-officedocument.drawing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drawings/drawing28.xml" ContentType="application/vnd.openxmlformats-officedocument.drawing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drawings/drawing29.xml" ContentType="application/vnd.openxmlformats-officedocument.drawing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drawings/drawing30.xml" ContentType="application/vnd.openxmlformats-officedocument.drawing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drawings/drawing31.xml" ContentType="application/vnd.openxmlformats-officedocument.drawing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drawings/drawing32.xml" ContentType="application/vnd.openxmlformats-officedocument.drawing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drawings/drawing33.xml" ContentType="application/vnd.openxmlformats-officedocument.drawing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drawings/drawing34.xml" ContentType="application/vnd.openxmlformats-officedocument.drawing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Q:\FYH\ANÁLISIS ECONÓMICOS\DATOS FEGA - REGEPA\DATOS PROCESADOS 2020\REALIDAD PRODUCTIVA - RESULTADOS FINALES (PRÁCTICAS IRENE)\FRUTA DE HUESO\"/>
    </mc:Choice>
  </mc:AlternateContent>
  <bookViews>
    <workbookView xWindow="-120" yWindow="-120" windowWidth="20730" windowHeight="11760" firstSheet="18" activeTab="26"/>
  </bookViews>
  <sheets>
    <sheet name="ÍNDICE" sheetId="1" r:id="rId1"/>
    <sheet name="FdH" sheetId="36" r:id="rId2"/>
    <sheet name="MEL-REPR" sheetId="2" r:id="rId3"/>
    <sheet name="NEC-REPR" sheetId="3" r:id="rId4"/>
    <sheet name="ALB-REPR" sheetId="4" r:id="rId5"/>
    <sheet name="CER-REPR" sheetId="5" r:id="rId6"/>
    <sheet name="CIR-REPR" sheetId="6" r:id="rId7"/>
    <sheet name="MEL-EDAD" sheetId="7" r:id="rId8"/>
    <sheet name="PAR-EDAD" sheetId="8" r:id="rId9"/>
    <sheet name="PLA-EDAD" sheetId="9" r:id="rId10"/>
    <sheet name="NEC-EDAD" sheetId="10" r:id="rId11"/>
    <sheet name="ALB-EDAD" sheetId="11" r:id="rId12"/>
    <sheet name="CER-EDAD" sheetId="12" r:id="rId13"/>
    <sheet name="CIR-EDAD" sheetId="13" r:id="rId14"/>
    <sheet name="MEL-PEND" sheetId="14" r:id="rId15"/>
    <sheet name="PAR-PEND" sheetId="15" r:id="rId16"/>
    <sheet name="PLA-PEND" sheetId="16" r:id="rId17"/>
    <sheet name="ALB-PEND" sheetId="18" r:id="rId18"/>
    <sheet name="NEC-PEND" sheetId="17" r:id="rId19"/>
    <sheet name="CER-PEND" sheetId="19" r:id="rId20"/>
    <sheet name="CIR-PEND" sheetId="20" r:id="rId21"/>
    <sheet name="MEL-EXPL" sheetId="21" r:id="rId22"/>
    <sheet name="PAR-EXPL" sheetId="22" r:id="rId23"/>
    <sheet name="PLA-EXPL" sheetId="23" r:id="rId24"/>
    <sheet name="NEC-EXPL" sheetId="24" r:id="rId25"/>
    <sheet name="ALB-EXPL" sheetId="25" r:id="rId26"/>
    <sheet name="CER-EXPL" sheetId="26" r:id="rId27"/>
    <sheet name="CIR-EXPL" sheetId="27" r:id="rId28"/>
    <sheet name="MEL-VAR" sheetId="29" r:id="rId29"/>
    <sheet name="PAR-VAR" sheetId="30" r:id="rId30"/>
    <sheet name="PLA-VAR" sheetId="31" r:id="rId31"/>
    <sheet name="ALB-VAR" sheetId="32" r:id="rId32"/>
    <sheet name="NEC-VAR" sheetId="33" r:id="rId33"/>
    <sheet name="CER-VAR" sheetId="34" r:id="rId34"/>
    <sheet name="CIR-VAR" sheetId="35" r:id="rId35"/>
  </sheets>
  <definedNames>
    <definedName name="Melocotonero___Paraguayo___Platerina">ÍNDICE!$B$5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5" i="26" l="1"/>
  <c r="J54" i="26"/>
  <c r="J53" i="26"/>
  <c r="J52" i="26"/>
  <c r="J51" i="26"/>
  <c r="C55" i="26"/>
  <c r="C54" i="26"/>
  <c r="C53" i="26"/>
  <c r="C52" i="26"/>
  <c r="C51" i="26"/>
  <c r="J50" i="26"/>
  <c r="J49" i="26"/>
  <c r="J48" i="26"/>
  <c r="J47" i="26"/>
  <c r="J46" i="26"/>
  <c r="C50" i="26"/>
  <c r="C49" i="26"/>
  <c r="C48" i="26"/>
  <c r="C47" i="26"/>
  <c r="C46" i="26"/>
  <c r="AJ6" i="26"/>
  <c r="AK6" i="26"/>
  <c r="AL6" i="26"/>
  <c r="AM6" i="26"/>
  <c r="AN6" i="26"/>
  <c r="AJ7" i="26"/>
  <c r="AK7" i="26"/>
  <c r="AL7" i="26"/>
  <c r="AM7" i="26"/>
  <c r="AN7" i="26"/>
  <c r="AJ8" i="26"/>
  <c r="AK8" i="26"/>
  <c r="AL8" i="26"/>
  <c r="AM8" i="26"/>
  <c r="AN8" i="26"/>
  <c r="AJ9" i="26"/>
  <c r="AK9" i="26"/>
  <c r="AL9" i="26"/>
  <c r="AM9" i="26"/>
  <c r="AN9" i="26"/>
  <c r="AJ10" i="26"/>
  <c r="AK10" i="26"/>
  <c r="AL10" i="26"/>
  <c r="AM10" i="26"/>
  <c r="AN10" i="26"/>
  <c r="AJ11" i="26"/>
  <c r="AK11" i="26"/>
  <c r="AL11" i="26"/>
  <c r="AM11" i="26"/>
  <c r="AN11" i="26"/>
  <c r="AJ12" i="26"/>
  <c r="AK12" i="26"/>
  <c r="AL12" i="26"/>
  <c r="AM12" i="26"/>
  <c r="AN12" i="26"/>
  <c r="AJ13" i="26"/>
  <c r="AK13" i="26"/>
  <c r="AL13" i="26"/>
  <c r="AM13" i="26"/>
  <c r="AN13" i="26"/>
  <c r="AJ14" i="26"/>
  <c r="AK14" i="26"/>
  <c r="AL14" i="26"/>
  <c r="AM14" i="26"/>
  <c r="AN14" i="26"/>
  <c r="AJ15" i="26"/>
  <c r="AK15" i="26"/>
  <c r="AL15" i="26"/>
  <c r="AM15" i="26"/>
  <c r="AN15" i="26"/>
  <c r="AJ16" i="26"/>
  <c r="AK16" i="26"/>
  <c r="AL16" i="26"/>
  <c r="AM16" i="26"/>
  <c r="AN16" i="26"/>
  <c r="AJ17" i="26"/>
  <c r="AK17" i="26"/>
  <c r="AL17" i="26"/>
  <c r="AM17" i="26"/>
  <c r="AN17" i="26"/>
  <c r="AJ18" i="26"/>
  <c r="AK18" i="26"/>
  <c r="AL18" i="26"/>
  <c r="AM18" i="26"/>
  <c r="AN18" i="26"/>
  <c r="AJ19" i="26"/>
  <c r="AK19" i="26"/>
  <c r="AL19" i="26"/>
  <c r="AM19" i="26"/>
  <c r="AN19" i="26"/>
  <c r="AJ20" i="26"/>
  <c r="AK20" i="26"/>
  <c r="AL20" i="26"/>
  <c r="AM20" i="26"/>
  <c r="AN20" i="26"/>
  <c r="J9" i="26"/>
  <c r="W9" i="26"/>
  <c r="Z9" i="26"/>
  <c r="AN29" i="26"/>
  <c r="AN32" i="26"/>
  <c r="AN41" i="26"/>
  <c r="AM31" i="26"/>
  <c r="AM40" i="26"/>
  <c r="AL31" i="26"/>
  <c r="AL40" i="26"/>
  <c r="AK31" i="26"/>
  <c r="AK40" i="26"/>
  <c r="AJ31" i="26"/>
  <c r="AJ40" i="26"/>
  <c r="D5" i="30" l="1"/>
  <c r="F9" i="31"/>
  <c r="F10" i="31"/>
  <c r="E5" i="35" l="1"/>
  <c r="D14" i="35"/>
  <c r="E7" i="35" s="1"/>
  <c r="B11" i="34"/>
  <c r="C4" i="34" s="1"/>
  <c r="F4" i="33"/>
  <c r="E5" i="32"/>
  <c r="E6" i="32"/>
  <c r="E7" i="32"/>
  <c r="E8" i="32"/>
  <c r="E9" i="32"/>
  <c r="E10" i="32"/>
  <c r="E4" i="32"/>
  <c r="E9" i="35" l="1"/>
  <c r="E8" i="35"/>
  <c r="E10" i="35"/>
  <c r="E4" i="35"/>
  <c r="E13" i="35"/>
  <c r="E12" i="35"/>
  <c r="E6" i="35"/>
  <c r="E11" i="35"/>
  <c r="C7" i="34"/>
  <c r="C10" i="34"/>
  <c r="C6" i="34"/>
  <c r="C9" i="34"/>
  <c r="C5" i="34"/>
  <c r="C8" i="34"/>
  <c r="N10" i="36"/>
  <c r="O10" i="36" s="1"/>
  <c r="M10" i="36"/>
  <c r="N9" i="36"/>
  <c r="O9" i="36" s="1"/>
  <c r="M9" i="36"/>
  <c r="N8" i="36"/>
  <c r="M8" i="36"/>
  <c r="O8" i="36" s="1"/>
  <c r="N7" i="36"/>
  <c r="O7" i="36" s="1"/>
  <c r="M7" i="36"/>
  <c r="N6" i="36"/>
  <c r="M6" i="36"/>
  <c r="O6" i="36" s="1"/>
  <c r="C41" i="2"/>
  <c r="G41" i="2" s="1"/>
  <c r="C17" i="2"/>
  <c r="D70" i="36"/>
  <c r="H70" i="36" s="1"/>
  <c r="E70" i="36"/>
  <c r="F70" i="36"/>
  <c r="C70" i="36"/>
  <c r="G70" i="36" s="1"/>
  <c r="D69" i="36"/>
  <c r="I69" i="36" s="1"/>
  <c r="E69" i="36"/>
  <c r="F69" i="36"/>
  <c r="C69" i="36"/>
  <c r="C68" i="36"/>
  <c r="D68" i="36"/>
  <c r="J68" i="36" s="1"/>
  <c r="E68" i="36"/>
  <c r="F68" i="36"/>
  <c r="D67" i="36"/>
  <c r="H67" i="36" s="1"/>
  <c r="E67" i="36"/>
  <c r="F67" i="36"/>
  <c r="C67" i="36"/>
  <c r="C66" i="36"/>
  <c r="G66" i="36" s="1"/>
  <c r="D66" i="36"/>
  <c r="J66" i="36" s="1"/>
  <c r="E66" i="36"/>
  <c r="F66" i="36"/>
  <c r="C48" i="36"/>
  <c r="G48" i="36" s="1"/>
  <c r="D48" i="36"/>
  <c r="E48" i="36"/>
  <c r="F48" i="36"/>
  <c r="C49" i="36"/>
  <c r="G49" i="36" s="1"/>
  <c r="D49" i="36"/>
  <c r="E49" i="36"/>
  <c r="F49" i="36"/>
  <c r="C50" i="36"/>
  <c r="D50" i="36"/>
  <c r="E50" i="36"/>
  <c r="F50" i="36"/>
  <c r="C51" i="36"/>
  <c r="D51" i="36"/>
  <c r="E51" i="36"/>
  <c r="F51" i="36"/>
  <c r="C52" i="36"/>
  <c r="G52" i="36" s="1"/>
  <c r="D52" i="36"/>
  <c r="H52" i="36" s="1"/>
  <c r="E52" i="36"/>
  <c r="F52" i="36"/>
  <c r="C53" i="36"/>
  <c r="G53" i="36" s="1"/>
  <c r="D53" i="36"/>
  <c r="E53" i="36"/>
  <c r="F53" i="36"/>
  <c r="C54" i="36"/>
  <c r="G54" i="36" s="1"/>
  <c r="D54" i="36"/>
  <c r="E54" i="36"/>
  <c r="F54" i="36"/>
  <c r="C55" i="36"/>
  <c r="D55" i="36"/>
  <c r="E55" i="36"/>
  <c r="F55" i="36"/>
  <c r="C56" i="36"/>
  <c r="D56" i="36"/>
  <c r="E56" i="36"/>
  <c r="F56" i="36"/>
  <c r="C57" i="36"/>
  <c r="G57" i="36" s="1"/>
  <c r="D57" i="36"/>
  <c r="E57" i="36"/>
  <c r="F57" i="36"/>
  <c r="C58" i="36"/>
  <c r="G58" i="36" s="1"/>
  <c r="D58" i="36"/>
  <c r="E58" i="36"/>
  <c r="F58" i="36"/>
  <c r="C59" i="36"/>
  <c r="D59" i="36"/>
  <c r="E59" i="36"/>
  <c r="F59" i="36"/>
  <c r="C60" i="36"/>
  <c r="D60" i="36"/>
  <c r="E60" i="36"/>
  <c r="F60" i="36"/>
  <c r="C61" i="36"/>
  <c r="G61" i="36" s="1"/>
  <c r="D61" i="36"/>
  <c r="E61" i="36"/>
  <c r="F61" i="36"/>
  <c r="C62" i="36"/>
  <c r="G62" i="36" s="1"/>
  <c r="D62" i="36"/>
  <c r="E62" i="36"/>
  <c r="F62" i="36"/>
  <c r="C63" i="36"/>
  <c r="D63" i="36"/>
  <c r="I63" i="36" s="1"/>
  <c r="E63" i="36"/>
  <c r="F63" i="36"/>
  <c r="C64" i="36"/>
  <c r="G64" i="36" s="1"/>
  <c r="D64" i="36"/>
  <c r="E64" i="36"/>
  <c r="F64" i="36"/>
  <c r="C65" i="36"/>
  <c r="G65" i="36" s="1"/>
  <c r="D65" i="36"/>
  <c r="H65" i="36" s="1"/>
  <c r="E65" i="36"/>
  <c r="F65" i="36"/>
  <c r="C30" i="36"/>
  <c r="G30" i="36" s="1"/>
  <c r="D30" i="36"/>
  <c r="J30" i="36" s="1"/>
  <c r="E30" i="36"/>
  <c r="F30" i="36"/>
  <c r="C31" i="36"/>
  <c r="G31" i="36" s="1"/>
  <c r="D31" i="36"/>
  <c r="H31" i="36" s="1"/>
  <c r="E31" i="36"/>
  <c r="F31" i="36"/>
  <c r="C32" i="36"/>
  <c r="G32" i="36" s="1"/>
  <c r="D32" i="36"/>
  <c r="I32" i="36" s="1"/>
  <c r="E32" i="36"/>
  <c r="F32" i="36"/>
  <c r="C33" i="36"/>
  <c r="G33" i="36" s="1"/>
  <c r="D33" i="36"/>
  <c r="J33" i="36" s="1"/>
  <c r="E33" i="36"/>
  <c r="F33" i="36"/>
  <c r="C34" i="36"/>
  <c r="G34" i="36" s="1"/>
  <c r="D34" i="36"/>
  <c r="J34" i="36" s="1"/>
  <c r="E34" i="36"/>
  <c r="F34" i="36"/>
  <c r="C35" i="36"/>
  <c r="G35" i="36" s="1"/>
  <c r="D35" i="36"/>
  <c r="H35" i="36" s="1"/>
  <c r="E35" i="36"/>
  <c r="F35" i="36"/>
  <c r="C36" i="36"/>
  <c r="G36" i="36" s="1"/>
  <c r="D36" i="36"/>
  <c r="I36" i="36" s="1"/>
  <c r="E36" i="36"/>
  <c r="F36" i="36"/>
  <c r="C37" i="36"/>
  <c r="D37" i="36"/>
  <c r="H37" i="36" s="1"/>
  <c r="E37" i="36"/>
  <c r="F37" i="36"/>
  <c r="C38" i="36"/>
  <c r="G38" i="36" s="1"/>
  <c r="D38" i="36"/>
  <c r="H38" i="36" s="1"/>
  <c r="E38" i="36"/>
  <c r="F38" i="36"/>
  <c r="C39" i="36"/>
  <c r="D39" i="36"/>
  <c r="I39" i="36" s="1"/>
  <c r="E39" i="36"/>
  <c r="F39" i="36"/>
  <c r="C40" i="36"/>
  <c r="G40" i="36" s="1"/>
  <c r="D40" i="36"/>
  <c r="J40" i="36" s="1"/>
  <c r="E40" i="36"/>
  <c r="F40" i="36"/>
  <c r="C41" i="36"/>
  <c r="D41" i="36"/>
  <c r="J41" i="36" s="1"/>
  <c r="E41" i="36"/>
  <c r="F41" i="36"/>
  <c r="C42" i="36"/>
  <c r="G42" i="36" s="1"/>
  <c r="D42" i="36"/>
  <c r="J42" i="36" s="1"/>
  <c r="E42" i="36"/>
  <c r="F42" i="36"/>
  <c r="C43" i="36"/>
  <c r="G43" i="36" s="1"/>
  <c r="D43" i="36"/>
  <c r="J43" i="36" s="1"/>
  <c r="E43" i="36"/>
  <c r="F43" i="36"/>
  <c r="C44" i="36"/>
  <c r="D44" i="36"/>
  <c r="J44" i="36" s="1"/>
  <c r="E44" i="36"/>
  <c r="F44" i="36"/>
  <c r="C45" i="36"/>
  <c r="D45" i="36"/>
  <c r="J45" i="36" s="1"/>
  <c r="E45" i="36"/>
  <c r="F45" i="36"/>
  <c r="C46" i="36"/>
  <c r="G46" i="36" s="1"/>
  <c r="D46" i="36"/>
  <c r="J46" i="36" s="1"/>
  <c r="E46" i="36"/>
  <c r="F46" i="36"/>
  <c r="C47" i="36"/>
  <c r="D47" i="36"/>
  <c r="J47" i="36" s="1"/>
  <c r="E47" i="36"/>
  <c r="F47" i="36"/>
  <c r="D29" i="36"/>
  <c r="J29" i="36" s="1"/>
  <c r="E29" i="36"/>
  <c r="F29" i="36"/>
  <c r="C29" i="36"/>
  <c r="D28" i="36"/>
  <c r="E28" i="36"/>
  <c r="F28" i="36"/>
  <c r="C28" i="36"/>
  <c r="H26" i="36"/>
  <c r="D26" i="36"/>
  <c r="I26" i="36" s="1"/>
  <c r="E26" i="36"/>
  <c r="G26" i="36" s="1"/>
  <c r="F26" i="36"/>
  <c r="C26" i="36"/>
  <c r="D27" i="36"/>
  <c r="H27" i="36" s="1"/>
  <c r="E27" i="36"/>
  <c r="F27" i="36"/>
  <c r="C27" i="36"/>
  <c r="C23" i="36"/>
  <c r="D23" i="36"/>
  <c r="J23" i="36" s="1"/>
  <c r="E23" i="36"/>
  <c r="F23" i="36"/>
  <c r="C24" i="36"/>
  <c r="D24" i="36"/>
  <c r="I24" i="36" s="1"/>
  <c r="E24" i="36"/>
  <c r="F24" i="36"/>
  <c r="C25" i="36"/>
  <c r="D25" i="36"/>
  <c r="J25" i="36" s="1"/>
  <c r="E25" i="36"/>
  <c r="F25" i="36"/>
  <c r="D22" i="36"/>
  <c r="E22" i="36"/>
  <c r="F22" i="36"/>
  <c r="C22" i="36"/>
  <c r="C19" i="36"/>
  <c r="G19" i="36" s="1"/>
  <c r="D19" i="36"/>
  <c r="J19" i="36" s="1"/>
  <c r="E19" i="36"/>
  <c r="F19" i="36"/>
  <c r="C20" i="36"/>
  <c r="G20" i="36" s="1"/>
  <c r="D20" i="36"/>
  <c r="I20" i="36" s="1"/>
  <c r="E20" i="36"/>
  <c r="F20" i="36"/>
  <c r="C21" i="36"/>
  <c r="D21" i="36"/>
  <c r="J21" i="36" s="1"/>
  <c r="E21" i="36"/>
  <c r="F21" i="36"/>
  <c r="E18" i="36"/>
  <c r="F18" i="36"/>
  <c r="C18" i="36"/>
  <c r="C6" i="36"/>
  <c r="D6" i="36"/>
  <c r="J6" i="36" s="1"/>
  <c r="E6" i="36"/>
  <c r="F6" i="36"/>
  <c r="C7" i="36"/>
  <c r="G7" i="36" s="1"/>
  <c r="D7" i="36"/>
  <c r="J7" i="36" s="1"/>
  <c r="E7" i="36"/>
  <c r="F7" i="36"/>
  <c r="C8" i="36"/>
  <c r="D8" i="36"/>
  <c r="J8" i="36" s="1"/>
  <c r="E8" i="36"/>
  <c r="F8" i="36"/>
  <c r="C9" i="36"/>
  <c r="G9" i="36" s="1"/>
  <c r="D9" i="36"/>
  <c r="E9" i="36"/>
  <c r="F9" i="36"/>
  <c r="C10" i="36"/>
  <c r="G10" i="36" s="1"/>
  <c r="D10" i="36"/>
  <c r="J10" i="36" s="1"/>
  <c r="E10" i="36"/>
  <c r="F10" i="36"/>
  <c r="C11" i="36"/>
  <c r="G11" i="36" s="1"/>
  <c r="D11" i="36"/>
  <c r="J11" i="36" s="1"/>
  <c r="E11" i="36"/>
  <c r="F11" i="36"/>
  <c r="C12" i="36"/>
  <c r="D12" i="36"/>
  <c r="J12" i="36" s="1"/>
  <c r="E12" i="36"/>
  <c r="F12" i="36"/>
  <c r="C13" i="36"/>
  <c r="D13" i="36"/>
  <c r="J13" i="36" s="1"/>
  <c r="E13" i="36"/>
  <c r="F13" i="36"/>
  <c r="C14" i="36"/>
  <c r="G14" i="36" s="1"/>
  <c r="E14" i="36"/>
  <c r="F14" i="36"/>
  <c r="C15" i="36"/>
  <c r="D15" i="36"/>
  <c r="J15" i="36" s="1"/>
  <c r="E15" i="36"/>
  <c r="G15" i="36" s="1"/>
  <c r="F15" i="36"/>
  <c r="C16" i="36"/>
  <c r="D16" i="36"/>
  <c r="E16" i="36"/>
  <c r="F16" i="36"/>
  <c r="C17" i="36"/>
  <c r="D17" i="36"/>
  <c r="J17" i="36" s="1"/>
  <c r="E17" i="36"/>
  <c r="G17" i="36" s="1"/>
  <c r="F17" i="36"/>
  <c r="J9" i="36"/>
  <c r="J16" i="36"/>
  <c r="E5" i="36"/>
  <c r="F5" i="36"/>
  <c r="C5" i="36"/>
  <c r="G69" i="36"/>
  <c r="H68" i="36"/>
  <c r="I66" i="36"/>
  <c r="H66" i="36"/>
  <c r="I64" i="36"/>
  <c r="H64" i="36"/>
  <c r="G63" i="36"/>
  <c r="I62" i="36"/>
  <c r="I61" i="36"/>
  <c r="H61" i="36"/>
  <c r="H60" i="36"/>
  <c r="G60" i="36"/>
  <c r="G59" i="36"/>
  <c r="I58" i="36"/>
  <c r="I57" i="36"/>
  <c r="H57" i="36"/>
  <c r="H56" i="36"/>
  <c r="G56" i="36"/>
  <c r="G55" i="36"/>
  <c r="I54" i="36"/>
  <c r="I53" i="36"/>
  <c r="H53" i="36"/>
  <c r="H51" i="36"/>
  <c r="G51" i="36"/>
  <c r="G50" i="36"/>
  <c r="I49" i="36"/>
  <c r="I48" i="36"/>
  <c r="H48" i="36"/>
  <c r="G47" i="36"/>
  <c r="I46" i="36"/>
  <c r="G45" i="36"/>
  <c r="G44" i="36"/>
  <c r="G41" i="36"/>
  <c r="I40" i="36"/>
  <c r="G39" i="36"/>
  <c r="I38" i="36"/>
  <c r="I37" i="36"/>
  <c r="G37" i="36"/>
  <c r="J35" i="36"/>
  <c r="I35" i="36"/>
  <c r="I34" i="36"/>
  <c r="H34" i="36"/>
  <c r="H33" i="36"/>
  <c r="J32" i="36"/>
  <c r="J31" i="36"/>
  <c r="I31" i="36"/>
  <c r="I30" i="36"/>
  <c r="H30" i="36"/>
  <c r="H29" i="36"/>
  <c r="G29" i="36"/>
  <c r="J24" i="36"/>
  <c r="H22" i="36"/>
  <c r="G21" i="36"/>
  <c r="J20" i="36"/>
  <c r="I19" i="36"/>
  <c r="G16" i="36"/>
  <c r="G13" i="36"/>
  <c r="G12" i="36"/>
  <c r="I10" i="36"/>
  <c r="G8" i="36"/>
  <c r="I7" i="36"/>
  <c r="G6" i="3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9" i="5"/>
  <c r="G10" i="5"/>
  <c r="G11" i="5"/>
  <c r="G12" i="5"/>
  <c r="G13" i="5"/>
  <c r="G14" i="5"/>
  <c r="G15" i="5"/>
  <c r="G16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8" i="5"/>
  <c r="G9" i="2"/>
  <c r="G10" i="2"/>
  <c r="G11" i="2"/>
  <c r="G12" i="2"/>
  <c r="G13" i="2"/>
  <c r="G14" i="2"/>
  <c r="G15" i="2"/>
  <c r="G16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8" i="2"/>
  <c r="G9" i="3"/>
  <c r="G10" i="3"/>
  <c r="G11" i="3"/>
  <c r="G12" i="3"/>
  <c r="G13" i="3"/>
  <c r="G14" i="3"/>
  <c r="G15" i="3"/>
  <c r="G16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8" i="3"/>
  <c r="F8" i="3"/>
  <c r="G9" i="4"/>
  <c r="G10" i="4"/>
  <c r="G11" i="4"/>
  <c r="G12" i="4"/>
  <c r="G13" i="4"/>
  <c r="G14" i="4"/>
  <c r="G15" i="4"/>
  <c r="G16" i="4"/>
  <c r="G18" i="4"/>
  <c r="G19" i="4"/>
  <c r="G20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F8" i="4"/>
  <c r="J62" i="36" l="1"/>
  <c r="J61" i="36"/>
  <c r="J60" i="36"/>
  <c r="J59" i="36"/>
  <c r="J58" i="36"/>
  <c r="J57" i="36"/>
  <c r="J56" i="36"/>
  <c r="J55" i="36"/>
  <c r="J54" i="36"/>
  <c r="J53" i="36"/>
  <c r="J50" i="36"/>
  <c r="J49" i="36"/>
  <c r="J48" i="36"/>
  <c r="I68" i="36"/>
  <c r="I70" i="36"/>
  <c r="I6" i="36"/>
  <c r="I23" i="36"/>
  <c r="I25" i="36"/>
  <c r="I21" i="36"/>
  <c r="I29" i="36"/>
  <c r="H32" i="36"/>
  <c r="I33" i="36"/>
  <c r="H36" i="36"/>
  <c r="J37" i="36"/>
  <c r="H39" i="36"/>
  <c r="I45" i="36"/>
  <c r="I47" i="36"/>
  <c r="H50" i="36"/>
  <c r="H55" i="36"/>
  <c r="I56" i="36"/>
  <c r="H59" i="36"/>
  <c r="I60" i="36"/>
  <c r="H63" i="36"/>
  <c r="H13" i="36"/>
  <c r="H12" i="36"/>
  <c r="H11" i="36"/>
  <c r="H10" i="36"/>
  <c r="H9" i="36"/>
  <c r="H8" i="36"/>
  <c r="H7" i="36"/>
  <c r="H6" i="36"/>
  <c r="G18" i="36"/>
  <c r="H21" i="36"/>
  <c r="H20" i="36"/>
  <c r="H19" i="36"/>
  <c r="G22" i="36"/>
  <c r="H25" i="36"/>
  <c r="H24" i="36"/>
  <c r="H23" i="36"/>
  <c r="G27" i="36"/>
  <c r="J26" i="36"/>
  <c r="J28" i="36"/>
  <c r="H47" i="36"/>
  <c r="H46" i="36"/>
  <c r="H45" i="36"/>
  <c r="G67" i="36"/>
  <c r="I11" i="36"/>
  <c r="H49" i="36"/>
  <c r="I50" i="36"/>
  <c r="H54" i="36"/>
  <c r="I55" i="36"/>
  <c r="H58" i="36"/>
  <c r="I59" i="36"/>
  <c r="H62" i="36"/>
  <c r="G5" i="36"/>
  <c r="H17" i="36"/>
  <c r="H16" i="36"/>
  <c r="G25" i="36"/>
  <c r="G24" i="36"/>
  <c r="G23" i="36"/>
  <c r="H28" i="36"/>
  <c r="G68" i="36"/>
  <c r="H69" i="36"/>
  <c r="G17" i="2"/>
  <c r="I43" i="36"/>
  <c r="H40" i="36"/>
  <c r="H42" i="36"/>
  <c r="H41" i="36"/>
  <c r="I42" i="36"/>
  <c r="I41" i="36"/>
  <c r="I44" i="36"/>
  <c r="H44" i="36"/>
  <c r="H43" i="36"/>
  <c r="I15" i="36"/>
  <c r="H15" i="36"/>
  <c r="J70" i="36"/>
  <c r="I67" i="36"/>
  <c r="J67" i="36"/>
  <c r="I65" i="36"/>
  <c r="I28" i="36"/>
  <c r="G28" i="36"/>
  <c r="I27" i="36"/>
  <c r="J27" i="36"/>
  <c r="I22" i="36"/>
  <c r="J22" i="36"/>
  <c r="I8" i="36"/>
  <c r="I9" i="36"/>
  <c r="I12" i="36"/>
  <c r="I13" i="36"/>
  <c r="I16" i="36"/>
  <c r="I17" i="36"/>
  <c r="Z44" i="11"/>
  <c r="Z43" i="11"/>
  <c r="Z41" i="11"/>
  <c r="Z39" i="11"/>
  <c r="Z37" i="11"/>
  <c r="Z35" i="11"/>
  <c r="Z34" i="11"/>
  <c r="Z32" i="11"/>
  <c r="Z31" i="11"/>
  <c r="Z30" i="11"/>
  <c r="Z29" i="11"/>
  <c r="Z27" i="11"/>
  <c r="Z26" i="11"/>
  <c r="Z25" i="11"/>
  <c r="Z24" i="11"/>
  <c r="Z22" i="11"/>
  <c r="Z20" i="11"/>
  <c r="Z19" i="11"/>
  <c r="Z18" i="11"/>
  <c r="Z16" i="11"/>
  <c r="Z15" i="11"/>
  <c r="Z14" i="11"/>
  <c r="Z12" i="11"/>
  <c r="Z11" i="11"/>
  <c r="Z10" i="11"/>
  <c r="Z9" i="11"/>
  <c r="Z8" i="11"/>
  <c r="Z7" i="11"/>
  <c r="Z6" i="11"/>
  <c r="Z5" i="11"/>
  <c r="J6" i="26" l="1"/>
  <c r="J7" i="26"/>
  <c r="J10" i="26"/>
  <c r="J11" i="26"/>
  <c r="J12" i="26"/>
  <c r="J13" i="26"/>
  <c r="J14" i="26"/>
  <c r="J15" i="26"/>
  <c r="J8" i="26"/>
  <c r="J16" i="26"/>
  <c r="J17" i="26"/>
  <c r="J18" i="26"/>
  <c r="AA27" i="25"/>
  <c r="AA28" i="25"/>
  <c r="AA29" i="25"/>
  <c r="AA30" i="25"/>
  <c r="AA31" i="25"/>
  <c r="AA32" i="25"/>
  <c r="X27" i="25"/>
  <c r="X28" i="25"/>
  <c r="X29" i="25"/>
  <c r="X30" i="25"/>
  <c r="K27" i="25"/>
  <c r="K28" i="25"/>
  <c r="K29" i="25"/>
  <c r="K30" i="25"/>
  <c r="AM30" i="25" s="1"/>
  <c r="K31" i="25"/>
  <c r="AA6" i="25"/>
  <c r="AA7" i="25"/>
  <c r="AA8" i="25"/>
  <c r="AA9" i="25"/>
  <c r="AA10" i="25"/>
  <c r="AA11" i="25"/>
  <c r="AA12" i="25"/>
  <c r="AA13" i="25"/>
  <c r="AA14" i="25"/>
  <c r="AA15" i="25"/>
  <c r="AA16" i="25"/>
  <c r="AA17" i="25"/>
  <c r="AA18" i="25"/>
  <c r="AA19" i="25"/>
  <c r="AA20" i="25"/>
  <c r="X13" i="25"/>
  <c r="X14" i="25"/>
  <c r="X15" i="25"/>
  <c r="X16" i="25"/>
  <c r="X17" i="25"/>
  <c r="X18" i="25"/>
  <c r="X19" i="25"/>
  <c r="X20" i="25"/>
  <c r="X7" i="25"/>
  <c r="X8" i="25"/>
  <c r="X9" i="25"/>
  <c r="X10" i="25"/>
  <c r="X11" i="25"/>
  <c r="X12" i="25"/>
  <c r="K6" i="25"/>
  <c r="K7" i="25"/>
  <c r="K8" i="25"/>
  <c r="K9" i="25"/>
  <c r="K10" i="25"/>
  <c r="K11" i="25"/>
  <c r="K12" i="25"/>
  <c r="K13" i="25"/>
  <c r="K14" i="25"/>
  <c r="K15" i="25"/>
  <c r="K16" i="25"/>
  <c r="K17" i="25"/>
  <c r="K18" i="25"/>
  <c r="K19" i="25"/>
  <c r="K20" i="25"/>
  <c r="Z29" i="24"/>
  <c r="Z30" i="24"/>
  <c r="Z31" i="24"/>
  <c r="Z32" i="24"/>
  <c r="Z33" i="24"/>
  <c r="W29" i="24"/>
  <c r="W30" i="24"/>
  <c r="W31" i="24"/>
  <c r="W32" i="24"/>
  <c r="W33" i="24"/>
  <c r="J28" i="24"/>
  <c r="J29" i="24"/>
  <c r="J30" i="24"/>
  <c r="AK30" i="24" s="1"/>
  <c r="J31" i="24"/>
  <c r="J32" i="24"/>
  <c r="J33" i="24"/>
  <c r="Z8" i="24"/>
  <c r="Z9" i="24"/>
  <c r="Z10" i="24"/>
  <c r="W20" i="24"/>
  <c r="W21" i="24"/>
  <c r="W6" i="24"/>
  <c r="W7" i="24"/>
  <c r="W8" i="24"/>
  <c r="W9" i="24"/>
  <c r="W10" i="24"/>
  <c r="W11" i="24"/>
  <c r="W12" i="24"/>
  <c r="W13" i="24"/>
  <c r="W14" i="24"/>
  <c r="W15" i="24"/>
  <c r="W16" i="24"/>
  <c r="W17" i="24"/>
  <c r="W18" i="24"/>
  <c r="W19" i="24"/>
  <c r="W5" i="24"/>
  <c r="J7" i="24"/>
  <c r="J8" i="24"/>
  <c r="J9" i="24"/>
  <c r="J10" i="24"/>
  <c r="J11" i="24"/>
  <c r="J12" i="24"/>
  <c r="Z27" i="23"/>
  <c r="AL27" i="23" s="1"/>
  <c r="Z28" i="23"/>
  <c r="Z29" i="23"/>
  <c r="Z30" i="23"/>
  <c r="Z31" i="23"/>
  <c r="AN31" i="23" s="1"/>
  <c r="Z32" i="23"/>
  <c r="Z33" i="23"/>
  <c r="AN33" i="23" s="1"/>
  <c r="W27" i="23"/>
  <c r="W28" i="23"/>
  <c r="W29" i="23"/>
  <c r="W30" i="23"/>
  <c r="AM30" i="23" s="1"/>
  <c r="W31" i="23"/>
  <c r="W32" i="23"/>
  <c r="W33" i="23"/>
  <c r="W26" i="23"/>
  <c r="J27" i="23"/>
  <c r="J28" i="23"/>
  <c r="J29" i="23"/>
  <c r="J30" i="23"/>
  <c r="AL30" i="23" s="1"/>
  <c r="J31" i="23"/>
  <c r="J32" i="23"/>
  <c r="AK32" i="23" s="1"/>
  <c r="J33" i="23"/>
  <c r="J34" i="23"/>
  <c r="J35" i="23"/>
  <c r="Z10" i="23"/>
  <c r="Z11" i="23"/>
  <c r="AN11" i="23" s="1"/>
  <c r="Z12" i="23"/>
  <c r="AN12" i="23" s="1"/>
  <c r="Z13" i="23"/>
  <c r="Z14" i="23"/>
  <c r="Z15" i="23"/>
  <c r="J10" i="23"/>
  <c r="J11" i="23"/>
  <c r="J12" i="23"/>
  <c r="J13" i="23"/>
  <c r="AL13" i="23" s="1"/>
  <c r="J14" i="23"/>
  <c r="AJ29" i="23" l="1"/>
  <c r="AM33" i="23"/>
  <c r="AN32" i="23"/>
  <c r="AN28" i="23"/>
  <c r="AN30" i="24"/>
  <c r="AN11" i="25"/>
  <c r="AN7" i="25"/>
  <c r="AN17" i="25"/>
  <c r="AN13" i="25"/>
  <c r="AO17" i="25"/>
  <c r="AO9" i="25"/>
  <c r="AM32" i="23"/>
  <c r="AO28" i="25"/>
  <c r="AM12" i="23"/>
  <c r="AN14" i="23"/>
  <c r="AJ10" i="23"/>
  <c r="AN30" i="23"/>
  <c r="AJ30" i="23"/>
  <c r="AN8" i="24"/>
  <c r="AJ33" i="24"/>
  <c r="AK29" i="24"/>
  <c r="AM31" i="24"/>
  <c r="AN32" i="24"/>
  <c r="AJ30" i="24"/>
  <c r="AJ13" i="23"/>
  <c r="AL12" i="23"/>
  <c r="AN10" i="23"/>
  <c r="AN27" i="23"/>
  <c r="AK29" i="23"/>
  <c r="AL32" i="24"/>
  <c r="AK31" i="24"/>
  <c r="AK33" i="24"/>
  <c r="AM17" i="25"/>
  <c r="AL17" i="25"/>
  <c r="AK17" i="25"/>
  <c r="AM13" i="25"/>
  <c r="AL13" i="25"/>
  <c r="AM9" i="25"/>
  <c r="AL9" i="25"/>
  <c r="AK9" i="25"/>
  <c r="AN12" i="25"/>
  <c r="AN8" i="25"/>
  <c r="AN18" i="25"/>
  <c r="AM18" i="25"/>
  <c r="AK18" i="25"/>
  <c r="AN14" i="25"/>
  <c r="AM14" i="25"/>
  <c r="AL14" i="25"/>
  <c r="AK14" i="25"/>
  <c r="AO18" i="25"/>
  <c r="AO14" i="25"/>
  <c r="AO10" i="25"/>
  <c r="AK28" i="25"/>
  <c r="AM28" i="25"/>
  <c r="AN28" i="25"/>
  <c r="AO30" i="25"/>
  <c r="AN30" i="25"/>
  <c r="AL18" i="25"/>
  <c r="AN9" i="25"/>
  <c r="AK30" i="25"/>
  <c r="AK33" i="23"/>
  <c r="AJ33" i="23"/>
  <c r="AL33" i="23"/>
  <c r="AM29" i="23"/>
  <c r="AL32" i="23"/>
  <c r="AJ32" i="23"/>
  <c r="AJ28" i="23"/>
  <c r="AM28" i="23"/>
  <c r="AJ12" i="23"/>
  <c r="AK13" i="23"/>
  <c r="AL10" i="23"/>
  <c r="AM13" i="23"/>
  <c r="AK28" i="23"/>
  <c r="AL29" i="23"/>
  <c r="AJ31" i="23"/>
  <c r="AJ29" i="24"/>
  <c r="AL29" i="24"/>
  <c r="AL33" i="24"/>
  <c r="AL20" i="25"/>
  <c r="AK20" i="25"/>
  <c r="AN20" i="25"/>
  <c r="AM20" i="25"/>
  <c r="AL16" i="25"/>
  <c r="AK16" i="25"/>
  <c r="AM16" i="25"/>
  <c r="AN16" i="25"/>
  <c r="AL12" i="25"/>
  <c r="AK12" i="25"/>
  <c r="AM12" i="25"/>
  <c r="AL8" i="25"/>
  <c r="AK8" i="25"/>
  <c r="AM8" i="25"/>
  <c r="AO13" i="25"/>
  <c r="AL27" i="25"/>
  <c r="AO27" i="25"/>
  <c r="AK27" i="25"/>
  <c r="AM27" i="25"/>
  <c r="AN27" i="25"/>
  <c r="AM29" i="25"/>
  <c r="AL29" i="25"/>
  <c r="AO29" i="25"/>
  <c r="AK29" i="25"/>
  <c r="AN13" i="23"/>
  <c r="AM27" i="23"/>
  <c r="AK12" i="23"/>
  <c r="AM11" i="23"/>
  <c r="AJ27" i="23"/>
  <c r="AL28" i="23"/>
  <c r="AL31" i="23"/>
  <c r="AJ32" i="24"/>
  <c r="AL19" i="25"/>
  <c r="AK19" i="25"/>
  <c r="AN19" i="25"/>
  <c r="AM19" i="25"/>
  <c r="AL15" i="25"/>
  <c r="AK15" i="25"/>
  <c r="AN15" i="25"/>
  <c r="AL11" i="25"/>
  <c r="AK11" i="25"/>
  <c r="AM11" i="25"/>
  <c r="AL7" i="25"/>
  <c r="AK7" i="25"/>
  <c r="AM7" i="25"/>
  <c r="AN10" i="25"/>
  <c r="AM10" i="25"/>
  <c r="AL10" i="25"/>
  <c r="AO20" i="25"/>
  <c r="AO16" i="25"/>
  <c r="AO12" i="25"/>
  <c r="AO8" i="25"/>
  <c r="AK13" i="25"/>
  <c r="AM15" i="25"/>
  <c r="AM14" i="23"/>
  <c r="AK14" i="23"/>
  <c r="AJ14" i="23"/>
  <c r="AM10" i="23"/>
  <c r="AN29" i="23"/>
  <c r="AK10" i="23"/>
  <c r="AL14" i="23"/>
  <c r="AK30" i="23"/>
  <c r="AM31" i="23"/>
  <c r="AK10" i="24"/>
  <c r="AL31" i="24"/>
  <c r="AN31" i="24"/>
  <c r="AJ31" i="24"/>
  <c r="AM33" i="24"/>
  <c r="AM29" i="24"/>
  <c r="AL30" i="24"/>
  <c r="AM32" i="24"/>
  <c r="AK10" i="25"/>
  <c r="AL28" i="25"/>
  <c r="AK11" i="23"/>
  <c r="AJ11" i="23"/>
  <c r="AK31" i="23"/>
  <c r="AK27" i="23"/>
  <c r="AL11" i="23"/>
  <c r="AM9" i="24"/>
  <c r="AN33" i="24"/>
  <c r="AN29" i="24"/>
  <c r="AK9" i="24"/>
  <c r="AK32" i="24"/>
  <c r="AM30" i="24"/>
  <c r="AO19" i="25"/>
  <c r="AO15" i="25"/>
  <c r="AO11" i="25"/>
  <c r="AO7" i="25"/>
  <c r="AN29" i="25"/>
  <c r="AL30" i="25"/>
  <c r="AJ10" i="24"/>
  <c r="AJ9" i="24"/>
  <c r="AL10" i="24"/>
  <c r="AM10" i="24"/>
  <c r="AN9" i="24"/>
  <c r="AN10" i="24"/>
  <c r="AK8" i="24"/>
  <c r="AL8" i="24"/>
  <c r="AM8" i="24"/>
  <c r="AL9" i="24"/>
  <c r="AJ8" i="24"/>
  <c r="C11" i="32"/>
  <c r="Z29" i="22" l="1"/>
  <c r="Z30" i="22"/>
  <c r="Z31" i="22"/>
  <c r="W29" i="22"/>
  <c r="W30" i="22"/>
  <c r="W31" i="22"/>
  <c r="W32" i="22"/>
  <c r="J29" i="22"/>
  <c r="J30" i="22"/>
  <c r="J31" i="22"/>
  <c r="J32" i="22"/>
  <c r="Z6" i="22"/>
  <c r="Z7" i="22"/>
  <c r="Z8" i="22"/>
  <c r="Z9" i="22"/>
  <c r="W6" i="22"/>
  <c r="W7" i="22"/>
  <c r="W8" i="22"/>
  <c r="W9" i="22"/>
  <c r="W10" i="22"/>
  <c r="W20" i="22"/>
  <c r="Z20" i="22"/>
  <c r="W21" i="22"/>
  <c r="Z21" i="22"/>
  <c r="W26" i="22"/>
  <c r="Z26" i="22"/>
  <c r="W27" i="22"/>
  <c r="Z27" i="22"/>
  <c r="J6" i="22"/>
  <c r="AL6" i="22" s="1"/>
  <c r="J7" i="22"/>
  <c r="AL7" i="22" s="1"/>
  <c r="J8" i="22"/>
  <c r="AK8" i="22" s="1"/>
  <c r="J9" i="22"/>
  <c r="Z31" i="21"/>
  <c r="Z32" i="21"/>
  <c r="W31" i="21"/>
  <c r="W32" i="21"/>
  <c r="J31" i="21"/>
  <c r="AJ31" i="21" s="1"/>
  <c r="J32" i="21"/>
  <c r="AJ32" i="21" s="1"/>
  <c r="Z13" i="21"/>
  <c r="Z14" i="21"/>
  <c r="W13" i="21"/>
  <c r="W14" i="21"/>
  <c r="AK14" i="21" s="1"/>
  <c r="J13" i="21"/>
  <c r="J14" i="21"/>
  <c r="AI14" i="21" s="1"/>
  <c r="AM9" i="22" l="1"/>
  <c r="AJ7" i="22"/>
  <c r="AN31" i="22"/>
  <c r="AN7" i="22"/>
  <c r="AM31" i="22"/>
  <c r="AM14" i="21"/>
  <c r="AN29" i="22"/>
  <c r="AM32" i="21"/>
  <c r="AJ14" i="21"/>
  <c r="AM31" i="21"/>
  <c r="AK31" i="22"/>
  <c r="AN9" i="22"/>
  <c r="AM8" i="22"/>
  <c r="AN8" i="22"/>
  <c r="AK7" i="22"/>
  <c r="AL14" i="21"/>
  <c r="AK32" i="21"/>
  <c r="AM7" i="22"/>
  <c r="AL9" i="22"/>
  <c r="AL13" i="21"/>
  <c r="AL29" i="22"/>
  <c r="AM29" i="22"/>
  <c r="AK13" i="21"/>
  <c r="AK31" i="21"/>
  <c r="AL31" i="21"/>
  <c r="AK9" i="22"/>
  <c r="AJ9" i="22"/>
  <c r="AK6" i="22"/>
  <c r="AJ6" i="22"/>
  <c r="AN6" i="22"/>
  <c r="AN30" i="22"/>
  <c r="AM6" i="22"/>
  <c r="AK30" i="22"/>
  <c r="AJ30" i="22"/>
  <c r="AM30" i="22"/>
  <c r="AL30" i="22"/>
  <c r="AL32" i="21"/>
  <c r="AL8" i="22"/>
  <c r="AI32" i="21"/>
  <c r="AI31" i="21"/>
  <c r="AJ8" i="22"/>
  <c r="AJ29" i="22"/>
  <c r="AK29" i="22"/>
  <c r="AL31" i="22"/>
  <c r="AJ31" i="22"/>
  <c r="AI13" i="21"/>
  <c r="AJ13" i="21"/>
  <c r="AM13" i="21"/>
  <c r="G5" i="29"/>
  <c r="F5" i="33"/>
  <c r="F6" i="33"/>
  <c r="F7" i="33"/>
  <c r="F8" i="33"/>
  <c r="F9" i="33"/>
  <c r="F10" i="33"/>
  <c r="F11" i="33"/>
  <c r="F12" i="33"/>
  <c r="F13" i="33"/>
  <c r="F14" i="33"/>
  <c r="J21" i="21" l="1"/>
  <c r="W21" i="21"/>
  <c r="Z21" i="21"/>
  <c r="J41" i="21"/>
  <c r="W41" i="21"/>
  <c r="Z41" i="21"/>
  <c r="J27" i="21"/>
  <c r="J28" i="21"/>
  <c r="J29" i="21"/>
  <c r="J30" i="21"/>
  <c r="J33" i="21"/>
  <c r="J34" i="21"/>
  <c r="J35" i="21"/>
  <c r="J36" i="21"/>
  <c r="J37" i="21"/>
  <c r="J38" i="21"/>
  <c r="J39" i="21"/>
  <c r="J40" i="21"/>
  <c r="J42" i="21"/>
  <c r="C23" i="17"/>
  <c r="D23" i="17"/>
  <c r="E23" i="17"/>
  <c r="F23" i="17"/>
  <c r="F41" i="17" s="1"/>
  <c r="C24" i="17"/>
  <c r="D24" i="17"/>
  <c r="E24" i="17"/>
  <c r="F24" i="17"/>
  <c r="F42" i="17" s="1"/>
  <c r="C25" i="17"/>
  <c r="D25" i="17"/>
  <c r="E25" i="17"/>
  <c r="F25" i="17"/>
  <c r="C26" i="17"/>
  <c r="D26" i="17"/>
  <c r="E26" i="17"/>
  <c r="F26" i="17"/>
  <c r="F44" i="17" s="1"/>
  <c r="C27" i="17"/>
  <c r="D27" i="17"/>
  <c r="E27" i="17"/>
  <c r="F27" i="17"/>
  <c r="C28" i="17"/>
  <c r="D28" i="17"/>
  <c r="E28" i="17"/>
  <c r="F28" i="17"/>
  <c r="F46" i="17" s="1"/>
  <c r="C29" i="17"/>
  <c r="D29" i="17"/>
  <c r="E29" i="17"/>
  <c r="F29" i="17"/>
  <c r="C30" i="17"/>
  <c r="D30" i="17"/>
  <c r="E30" i="17"/>
  <c r="F30" i="17"/>
  <c r="F48" i="17" s="1"/>
  <c r="C31" i="17"/>
  <c r="D31" i="17"/>
  <c r="E31" i="17"/>
  <c r="F31" i="17"/>
  <c r="F49" i="17" s="1"/>
  <c r="C32" i="17"/>
  <c r="D32" i="17"/>
  <c r="E32" i="17"/>
  <c r="F32" i="17"/>
  <c r="F50" i="17" s="1"/>
  <c r="C33" i="17"/>
  <c r="D33" i="17"/>
  <c r="E33" i="17"/>
  <c r="F33" i="17"/>
  <c r="F51" i="17" s="1"/>
  <c r="C34" i="17"/>
  <c r="D34" i="17"/>
  <c r="E34" i="17"/>
  <c r="F34" i="17"/>
  <c r="F52" i="17" s="1"/>
  <c r="C35" i="17"/>
  <c r="D35" i="17"/>
  <c r="E35" i="17"/>
  <c r="F35" i="17"/>
  <c r="F53" i="17" s="1"/>
  <c r="C36" i="17"/>
  <c r="D36" i="17"/>
  <c r="E36" i="17"/>
  <c r="F36" i="17"/>
  <c r="G42" i="17" s="1"/>
  <c r="B24" i="17"/>
  <c r="B25" i="17"/>
  <c r="B26" i="17"/>
  <c r="B27" i="17"/>
  <c r="B45" i="17" s="1"/>
  <c r="B28" i="17"/>
  <c r="B29" i="17"/>
  <c r="B30" i="17"/>
  <c r="B31" i="17"/>
  <c r="B49" i="17" s="1"/>
  <c r="B32" i="17"/>
  <c r="B33" i="17"/>
  <c r="B34" i="17"/>
  <c r="B35" i="17"/>
  <c r="B53" i="17" s="1"/>
  <c r="B36" i="17"/>
  <c r="B24" i="16"/>
  <c r="B17" i="16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45" i="15"/>
  <c r="C45" i="15"/>
  <c r="D45" i="15"/>
  <c r="E45" i="15"/>
  <c r="F45" i="15"/>
  <c r="C46" i="15"/>
  <c r="D46" i="15"/>
  <c r="E46" i="15"/>
  <c r="F46" i="15"/>
  <c r="C47" i="15"/>
  <c r="D47" i="15"/>
  <c r="E47" i="15"/>
  <c r="F47" i="15"/>
  <c r="C48" i="15"/>
  <c r="D48" i="15"/>
  <c r="E48" i="15"/>
  <c r="F48" i="15"/>
  <c r="C49" i="15"/>
  <c r="D49" i="15"/>
  <c r="E49" i="15"/>
  <c r="F49" i="15"/>
  <c r="C50" i="15"/>
  <c r="D50" i="15"/>
  <c r="E50" i="15"/>
  <c r="F50" i="15"/>
  <c r="C51" i="15"/>
  <c r="D51" i="15"/>
  <c r="E51" i="15"/>
  <c r="F51" i="15"/>
  <c r="C52" i="15"/>
  <c r="D52" i="15"/>
  <c r="E52" i="15"/>
  <c r="F52" i="15"/>
  <c r="C53" i="15"/>
  <c r="D53" i="15"/>
  <c r="E53" i="15"/>
  <c r="F53" i="15"/>
  <c r="C54" i="15"/>
  <c r="D54" i="15"/>
  <c r="E54" i="15"/>
  <c r="F54" i="15"/>
  <c r="C55" i="15"/>
  <c r="D55" i="15"/>
  <c r="E55" i="15"/>
  <c r="F55" i="15"/>
  <c r="C56" i="15"/>
  <c r="D56" i="15"/>
  <c r="E56" i="15"/>
  <c r="F56" i="15"/>
  <c r="C57" i="15"/>
  <c r="D57" i="15"/>
  <c r="E57" i="15"/>
  <c r="F57" i="15"/>
  <c r="C58" i="15"/>
  <c r="D58" i="15"/>
  <c r="E58" i="15"/>
  <c r="F58" i="15"/>
  <c r="C59" i="15"/>
  <c r="D59" i="15"/>
  <c r="E59" i="15"/>
  <c r="F59" i="15"/>
  <c r="C60" i="15"/>
  <c r="D60" i="15"/>
  <c r="E60" i="15"/>
  <c r="F60" i="15"/>
  <c r="C61" i="15"/>
  <c r="D61" i="15"/>
  <c r="E61" i="15"/>
  <c r="F61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45" i="15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5" i="14"/>
  <c r="C45" i="14"/>
  <c r="D45" i="14"/>
  <c r="E45" i="14"/>
  <c r="F45" i="14"/>
  <c r="C46" i="14"/>
  <c r="D46" i="14"/>
  <c r="E46" i="14"/>
  <c r="F46" i="14"/>
  <c r="C47" i="14"/>
  <c r="D47" i="14"/>
  <c r="E47" i="14"/>
  <c r="F47" i="14"/>
  <c r="C48" i="14"/>
  <c r="D48" i="14"/>
  <c r="E48" i="14"/>
  <c r="F48" i="14"/>
  <c r="C49" i="14"/>
  <c r="D49" i="14"/>
  <c r="E49" i="14"/>
  <c r="F49" i="14"/>
  <c r="C50" i="14"/>
  <c r="D50" i="14"/>
  <c r="E50" i="14"/>
  <c r="F50" i="14"/>
  <c r="C51" i="14"/>
  <c r="D51" i="14"/>
  <c r="E51" i="14"/>
  <c r="F51" i="14"/>
  <c r="C52" i="14"/>
  <c r="D52" i="14"/>
  <c r="E52" i="14"/>
  <c r="F52" i="14"/>
  <c r="C53" i="14"/>
  <c r="D53" i="14"/>
  <c r="E53" i="14"/>
  <c r="F53" i="14"/>
  <c r="C54" i="14"/>
  <c r="D54" i="14"/>
  <c r="E54" i="14"/>
  <c r="F54" i="14"/>
  <c r="C55" i="14"/>
  <c r="D55" i="14"/>
  <c r="E55" i="14"/>
  <c r="F55" i="14"/>
  <c r="C56" i="14"/>
  <c r="D56" i="14"/>
  <c r="E56" i="14"/>
  <c r="F56" i="14"/>
  <c r="C57" i="14"/>
  <c r="D57" i="14"/>
  <c r="E57" i="14"/>
  <c r="F57" i="14"/>
  <c r="C58" i="14"/>
  <c r="D58" i="14"/>
  <c r="E58" i="14"/>
  <c r="F58" i="14"/>
  <c r="C59" i="14"/>
  <c r="D59" i="14"/>
  <c r="E59" i="14"/>
  <c r="F59" i="14"/>
  <c r="C60" i="14"/>
  <c r="D60" i="14"/>
  <c r="E60" i="14"/>
  <c r="F60" i="14"/>
  <c r="C61" i="14"/>
  <c r="D61" i="14"/>
  <c r="E61" i="14"/>
  <c r="F61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45" i="14"/>
  <c r="AM41" i="21" l="1"/>
  <c r="AL21" i="21"/>
  <c r="B51" i="17"/>
  <c r="B47" i="17"/>
  <c r="B43" i="17"/>
  <c r="B54" i="17"/>
  <c r="B50" i="17"/>
  <c r="B46" i="17"/>
  <c r="B42" i="17"/>
  <c r="C54" i="17"/>
  <c r="C52" i="17"/>
  <c r="C51" i="17"/>
  <c r="C50" i="17"/>
  <c r="C49" i="17"/>
  <c r="C48" i="17"/>
  <c r="C46" i="17"/>
  <c r="C45" i="17"/>
  <c r="C44" i="17"/>
  <c r="C43" i="17"/>
  <c r="C42" i="17"/>
  <c r="C41" i="17"/>
  <c r="AM21" i="21"/>
  <c r="B52" i="17"/>
  <c r="B48" i="17"/>
  <c r="B44" i="17"/>
  <c r="E54" i="17"/>
  <c r="E52" i="17"/>
  <c r="E51" i="17"/>
  <c r="E50" i="17"/>
  <c r="E48" i="17"/>
  <c r="E47" i="17"/>
  <c r="E46" i="17"/>
  <c r="E45" i="17"/>
  <c r="E44" i="17"/>
  <c r="E42" i="17"/>
  <c r="E41" i="17"/>
  <c r="AL41" i="21"/>
  <c r="AK21" i="21"/>
  <c r="AI21" i="21"/>
  <c r="AJ21" i="21"/>
  <c r="D52" i="17"/>
  <c r="D51" i="17"/>
  <c r="D50" i="17"/>
  <c r="D48" i="17"/>
  <c r="D47" i="17"/>
  <c r="D46" i="17"/>
  <c r="D45" i="17"/>
  <c r="D44" i="17"/>
  <c r="D43" i="17"/>
  <c r="AK41" i="21"/>
  <c r="AJ41" i="21"/>
  <c r="AI41" i="21"/>
  <c r="C47" i="17"/>
  <c r="G45" i="17"/>
  <c r="E43" i="17"/>
  <c r="F43" i="17"/>
  <c r="E53" i="17"/>
  <c r="G53" i="17"/>
  <c r="D53" i="17"/>
  <c r="C53" i="17"/>
  <c r="G49" i="17"/>
  <c r="E49" i="17"/>
  <c r="D49" i="17"/>
  <c r="F47" i="17"/>
  <c r="F45" i="17"/>
  <c r="D42" i="17"/>
  <c r="D41" i="17"/>
  <c r="G52" i="17"/>
  <c r="G44" i="17"/>
  <c r="G51" i="17"/>
  <c r="G47" i="17"/>
  <c r="G43" i="17"/>
  <c r="D54" i="17"/>
  <c r="G48" i="17"/>
  <c r="F54" i="17"/>
  <c r="G41" i="17"/>
  <c r="G50" i="17"/>
  <c r="G46" i="17"/>
  <c r="G20" i="29"/>
  <c r="G13" i="29"/>
  <c r="G6" i="29" l="1"/>
  <c r="G7" i="29"/>
  <c r="G8" i="29"/>
  <c r="G9" i="29"/>
  <c r="G10" i="29"/>
  <c r="G11" i="29"/>
  <c r="G12" i="29"/>
  <c r="G14" i="29"/>
  <c r="G15" i="29"/>
  <c r="G16" i="29"/>
  <c r="G17" i="29"/>
  <c r="G18" i="29"/>
  <c r="G19" i="29"/>
  <c r="G21" i="29"/>
  <c r="G22" i="29"/>
  <c r="G23" i="29"/>
  <c r="D11" i="31"/>
  <c r="D14" i="30"/>
  <c r="C12" i="30"/>
  <c r="D23" i="29"/>
  <c r="F7" i="31" l="1"/>
  <c r="F8" i="31"/>
  <c r="F6" i="31"/>
  <c r="F5" i="31"/>
  <c r="F10" i="30"/>
  <c r="F5" i="30"/>
  <c r="F7" i="30"/>
  <c r="F11" i="30"/>
  <c r="F8" i="30"/>
  <c r="F12" i="30"/>
  <c r="F6" i="30"/>
  <c r="F9" i="30"/>
  <c r="F13" i="30"/>
  <c r="C63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C61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C59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X59" i="13"/>
  <c r="Y59" i="13"/>
  <c r="C57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C55" i="13"/>
  <c r="D55" i="13"/>
  <c r="E55" i="13"/>
  <c r="F55" i="13"/>
  <c r="G55" i="13"/>
  <c r="H55" i="13"/>
  <c r="I55" i="13"/>
  <c r="J55" i="13"/>
  <c r="K55" i="13"/>
  <c r="L55" i="13"/>
  <c r="M55" i="13"/>
  <c r="N55" i="13"/>
  <c r="O55" i="13"/>
  <c r="P55" i="13"/>
  <c r="Q55" i="13"/>
  <c r="R55" i="13"/>
  <c r="S55" i="13"/>
  <c r="T55" i="13"/>
  <c r="U55" i="13"/>
  <c r="V55" i="13"/>
  <c r="W55" i="13"/>
  <c r="X55" i="13"/>
  <c r="Y55" i="13"/>
  <c r="C53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C49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C46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C41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C4" i="13"/>
  <c r="D4" i="13"/>
  <c r="E4" i="13"/>
  <c r="F4" i="13"/>
  <c r="G4" i="13"/>
  <c r="H4" i="13"/>
  <c r="I4" i="13"/>
  <c r="J4" i="13"/>
  <c r="K4" i="13"/>
  <c r="L4" i="13"/>
  <c r="M4" i="13"/>
  <c r="N4" i="13"/>
  <c r="O4" i="13"/>
  <c r="P4" i="13"/>
  <c r="Q4" i="13"/>
  <c r="R4" i="13"/>
  <c r="S4" i="13"/>
  <c r="T4" i="13"/>
  <c r="U4" i="13"/>
  <c r="V4" i="13"/>
  <c r="W4" i="13"/>
  <c r="X4" i="13"/>
  <c r="Y4" i="13"/>
  <c r="B63" i="13"/>
  <c r="B61" i="13"/>
  <c r="B59" i="13"/>
  <c r="B57" i="13"/>
  <c r="B55" i="13"/>
  <c r="B53" i="13"/>
  <c r="B49" i="13"/>
  <c r="B46" i="13"/>
  <c r="B41" i="13"/>
  <c r="B39" i="13"/>
  <c r="B33" i="13"/>
  <c r="B23" i="13"/>
  <c r="B19" i="13"/>
  <c r="B17" i="13"/>
  <c r="B13" i="13"/>
  <c r="B4" i="13"/>
  <c r="C64" i="12"/>
  <c r="D64" i="12"/>
  <c r="E64" i="12"/>
  <c r="F64" i="12"/>
  <c r="G64" i="12"/>
  <c r="H64" i="12"/>
  <c r="I64" i="12"/>
  <c r="J64" i="12"/>
  <c r="K64" i="12"/>
  <c r="L64" i="12"/>
  <c r="M64" i="12"/>
  <c r="N64" i="12"/>
  <c r="O64" i="12"/>
  <c r="P64" i="12"/>
  <c r="Q64" i="12"/>
  <c r="R64" i="12"/>
  <c r="S64" i="12"/>
  <c r="T64" i="12"/>
  <c r="U64" i="12"/>
  <c r="V64" i="12"/>
  <c r="W64" i="12"/>
  <c r="X64" i="12"/>
  <c r="Y64" i="12"/>
  <c r="C62" i="12"/>
  <c r="D62" i="12"/>
  <c r="E62" i="12"/>
  <c r="F62" i="12"/>
  <c r="G62" i="12"/>
  <c r="H62" i="12"/>
  <c r="I62" i="12"/>
  <c r="J62" i="12"/>
  <c r="K62" i="12"/>
  <c r="L62" i="12"/>
  <c r="M62" i="12"/>
  <c r="N62" i="12"/>
  <c r="O62" i="12"/>
  <c r="P62" i="12"/>
  <c r="Q62" i="12"/>
  <c r="R62" i="12"/>
  <c r="S62" i="12"/>
  <c r="T62" i="12"/>
  <c r="U62" i="12"/>
  <c r="V62" i="12"/>
  <c r="W62" i="12"/>
  <c r="X62" i="12"/>
  <c r="Y62" i="12"/>
  <c r="C60" i="12"/>
  <c r="D60" i="12"/>
  <c r="E60" i="12"/>
  <c r="F60" i="12"/>
  <c r="G60" i="12"/>
  <c r="H60" i="12"/>
  <c r="I60" i="12"/>
  <c r="J60" i="12"/>
  <c r="K60" i="12"/>
  <c r="L60" i="12"/>
  <c r="M60" i="12"/>
  <c r="N60" i="12"/>
  <c r="O60" i="12"/>
  <c r="P60" i="12"/>
  <c r="Q60" i="12"/>
  <c r="R60" i="12"/>
  <c r="S60" i="12"/>
  <c r="T60" i="12"/>
  <c r="U60" i="12"/>
  <c r="V60" i="12"/>
  <c r="W60" i="12"/>
  <c r="X60" i="12"/>
  <c r="Y60" i="12"/>
  <c r="C58" i="12"/>
  <c r="D58" i="12"/>
  <c r="E58" i="12"/>
  <c r="F58" i="12"/>
  <c r="G58" i="12"/>
  <c r="H58" i="12"/>
  <c r="I58" i="12"/>
  <c r="J58" i="12"/>
  <c r="K58" i="12"/>
  <c r="L58" i="12"/>
  <c r="M58" i="12"/>
  <c r="N58" i="12"/>
  <c r="O58" i="12"/>
  <c r="P58" i="12"/>
  <c r="Q58" i="12"/>
  <c r="R58" i="12"/>
  <c r="S58" i="12"/>
  <c r="T58" i="12"/>
  <c r="U58" i="12"/>
  <c r="V58" i="12"/>
  <c r="W58" i="12"/>
  <c r="X58" i="12"/>
  <c r="Y58" i="12"/>
  <c r="C56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Q56" i="12"/>
  <c r="R56" i="12"/>
  <c r="S56" i="12"/>
  <c r="T56" i="12"/>
  <c r="U56" i="12"/>
  <c r="V56" i="12"/>
  <c r="W56" i="12"/>
  <c r="X56" i="12"/>
  <c r="Y56" i="12"/>
  <c r="C54" i="12"/>
  <c r="D54" i="12"/>
  <c r="E54" i="12"/>
  <c r="F54" i="12"/>
  <c r="G54" i="12"/>
  <c r="H54" i="12"/>
  <c r="I54" i="12"/>
  <c r="J54" i="12"/>
  <c r="K54" i="12"/>
  <c r="L54" i="12"/>
  <c r="M54" i="12"/>
  <c r="N54" i="12"/>
  <c r="O54" i="12"/>
  <c r="P54" i="12"/>
  <c r="Q54" i="12"/>
  <c r="R54" i="12"/>
  <c r="S54" i="12"/>
  <c r="T54" i="12"/>
  <c r="U54" i="12"/>
  <c r="V54" i="12"/>
  <c r="W54" i="12"/>
  <c r="X54" i="12"/>
  <c r="Y54" i="12"/>
  <c r="C49" i="12"/>
  <c r="D49" i="12"/>
  <c r="E49" i="12"/>
  <c r="F49" i="12"/>
  <c r="G49" i="12"/>
  <c r="H49" i="12"/>
  <c r="I49" i="12"/>
  <c r="J49" i="12"/>
  <c r="K49" i="12"/>
  <c r="L49" i="12"/>
  <c r="M49" i="12"/>
  <c r="N49" i="12"/>
  <c r="O49" i="12"/>
  <c r="P49" i="12"/>
  <c r="Q49" i="12"/>
  <c r="R49" i="12"/>
  <c r="S49" i="12"/>
  <c r="T49" i="12"/>
  <c r="U49" i="12"/>
  <c r="V49" i="12"/>
  <c r="W49" i="12"/>
  <c r="X49" i="12"/>
  <c r="Y49" i="12"/>
  <c r="C46" i="12"/>
  <c r="D46" i="12"/>
  <c r="E46" i="12"/>
  <c r="F46" i="12"/>
  <c r="G46" i="12"/>
  <c r="H46" i="12"/>
  <c r="I46" i="12"/>
  <c r="J46" i="12"/>
  <c r="K46" i="12"/>
  <c r="L46" i="12"/>
  <c r="M46" i="12"/>
  <c r="N46" i="12"/>
  <c r="O46" i="12"/>
  <c r="P46" i="12"/>
  <c r="Q46" i="12"/>
  <c r="R46" i="12"/>
  <c r="S46" i="12"/>
  <c r="T46" i="12"/>
  <c r="U46" i="12"/>
  <c r="V46" i="12"/>
  <c r="W46" i="12"/>
  <c r="X46" i="12"/>
  <c r="Y46" i="12"/>
  <c r="C41" i="12"/>
  <c r="D41" i="12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C39" i="12"/>
  <c r="D39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C33" i="12"/>
  <c r="D33" i="12"/>
  <c r="E33" i="12"/>
  <c r="F33" i="12"/>
  <c r="G33" i="12"/>
  <c r="H33" i="12"/>
  <c r="I33" i="12"/>
  <c r="J33" i="12"/>
  <c r="K33" i="12"/>
  <c r="L33" i="12"/>
  <c r="M33" i="12"/>
  <c r="N33" i="12"/>
  <c r="O33" i="12"/>
  <c r="P33" i="12"/>
  <c r="Q33" i="12"/>
  <c r="R33" i="12"/>
  <c r="S33" i="12"/>
  <c r="T33" i="12"/>
  <c r="U33" i="12"/>
  <c r="V33" i="12"/>
  <c r="W33" i="12"/>
  <c r="X33" i="12"/>
  <c r="Y33" i="12"/>
  <c r="C23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C19" i="12"/>
  <c r="D19" i="12"/>
  <c r="E19" i="12"/>
  <c r="F19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V19" i="12"/>
  <c r="W19" i="12"/>
  <c r="X19" i="12"/>
  <c r="Y19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C13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C4" i="12"/>
  <c r="D4" i="12"/>
  <c r="E4" i="12"/>
  <c r="F4" i="12"/>
  <c r="G4" i="12"/>
  <c r="H4" i="12"/>
  <c r="I4" i="12"/>
  <c r="J4" i="12"/>
  <c r="K4" i="12"/>
  <c r="L4" i="12"/>
  <c r="M4" i="12"/>
  <c r="N4" i="12"/>
  <c r="O4" i="12"/>
  <c r="P4" i="12"/>
  <c r="Q4" i="12"/>
  <c r="R4" i="12"/>
  <c r="S4" i="12"/>
  <c r="T4" i="12"/>
  <c r="U4" i="12"/>
  <c r="V4" i="12"/>
  <c r="W4" i="12"/>
  <c r="X4" i="12"/>
  <c r="Y4" i="12"/>
  <c r="B64" i="12"/>
  <c r="B62" i="12"/>
  <c r="B60" i="12"/>
  <c r="B58" i="12"/>
  <c r="B56" i="12"/>
  <c r="B54" i="12"/>
  <c r="B49" i="12"/>
  <c r="B46" i="12"/>
  <c r="B41" i="12"/>
  <c r="B39" i="12"/>
  <c r="B33" i="12"/>
  <c r="B23" i="12"/>
  <c r="B19" i="12"/>
  <c r="B17" i="12"/>
  <c r="B13" i="12"/>
  <c r="B4" i="12"/>
  <c r="C60" i="11"/>
  <c r="D60" i="11"/>
  <c r="E60" i="11"/>
  <c r="F60" i="11"/>
  <c r="G60" i="11"/>
  <c r="H60" i="11"/>
  <c r="I60" i="11"/>
  <c r="J60" i="11"/>
  <c r="K60" i="11"/>
  <c r="L60" i="11"/>
  <c r="M60" i="11"/>
  <c r="N60" i="11"/>
  <c r="O60" i="11"/>
  <c r="P60" i="11"/>
  <c r="Q60" i="11"/>
  <c r="R60" i="11"/>
  <c r="S60" i="11"/>
  <c r="T60" i="11"/>
  <c r="U60" i="11"/>
  <c r="V60" i="11"/>
  <c r="W60" i="11"/>
  <c r="X60" i="11"/>
  <c r="B60" i="11"/>
  <c r="C42" i="11"/>
  <c r="D42" i="11"/>
  <c r="E42" i="11"/>
  <c r="F42" i="11"/>
  <c r="G42" i="11"/>
  <c r="H42" i="11"/>
  <c r="I42" i="11"/>
  <c r="J42" i="11"/>
  <c r="K42" i="11"/>
  <c r="L42" i="11"/>
  <c r="M42" i="11"/>
  <c r="N42" i="11"/>
  <c r="O42" i="11"/>
  <c r="O59" i="11" s="1"/>
  <c r="P42" i="11"/>
  <c r="Q42" i="11"/>
  <c r="R42" i="11"/>
  <c r="S42" i="11"/>
  <c r="S59" i="11" s="1"/>
  <c r="T42" i="11"/>
  <c r="U42" i="11"/>
  <c r="V42" i="11"/>
  <c r="W42" i="11"/>
  <c r="W59" i="11" s="1"/>
  <c r="X42" i="11"/>
  <c r="Y42" i="11"/>
  <c r="Z42" i="11" s="1"/>
  <c r="C40" i="11"/>
  <c r="D40" i="11"/>
  <c r="D58" i="11" s="1"/>
  <c r="E40" i="11"/>
  <c r="F40" i="11"/>
  <c r="G40" i="11"/>
  <c r="H40" i="11"/>
  <c r="H58" i="11" s="1"/>
  <c r="I40" i="11"/>
  <c r="J40" i="11"/>
  <c r="K40" i="11"/>
  <c r="L40" i="11"/>
  <c r="L58" i="11" s="1"/>
  <c r="M40" i="11"/>
  <c r="N40" i="11"/>
  <c r="O40" i="11"/>
  <c r="P40" i="11"/>
  <c r="P58" i="11" s="1"/>
  <c r="Q40" i="11"/>
  <c r="R40" i="11"/>
  <c r="S40" i="11"/>
  <c r="T40" i="11"/>
  <c r="T58" i="11" s="1"/>
  <c r="U40" i="11"/>
  <c r="V40" i="11"/>
  <c r="W40" i="11"/>
  <c r="X40" i="11"/>
  <c r="X58" i="11" s="1"/>
  <c r="Y40" i="11"/>
  <c r="Z40" i="11" s="1"/>
  <c r="C38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U38" i="11"/>
  <c r="V38" i="11"/>
  <c r="W38" i="11"/>
  <c r="X38" i="11"/>
  <c r="Y38" i="11"/>
  <c r="C36" i="11"/>
  <c r="D36" i="11"/>
  <c r="E36" i="11"/>
  <c r="F36" i="11"/>
  <c r="F56" i="11" s="1"/>
  <c r="G36" i="11"/>
  <c r="H36" i="11"/>
  <c r="I36" i="11"/>
  <c r="J36" i="11"/>
  <c r="J56" i="11" s="1"/>
  <c r="K36" i="11"/>
  <c r="L36" i="11"/>
  <c r="M36" i="11"/>
  <c r="N36" i="11"/>
  <c r="N56" i="11" s="1"/>
  <c r="O36" i="11"/>
  <c r="P36" i="11"/>
  <c r="Q36" i="11"/>
  <c r="R36" i="11"/>
  <c r="R56" i="11" s="1"/>
  <c r="S36" i="11"/>
  <c r="T36" i="11"/>
  <c r="U36" i="11"/>
  <c r="V36" i="11"/>
  <c r="V56" i="11" s="1"/>
  <c r="W36" i="11"/>
  <c r="X36" i="11"/>
  <c r="Y36" i="11"/>
  <c r="Z36" i="11" s="1"/>
  <c r="C33" i="11"/>
  <c r="C55" i="11" s="1"/>
  <c r="D33" i="11"/>
  <c r="E33" i="11"/>
  <c r="F33" i="11"/>
  <c r="G33" i="11"/>
  <c r="G55" i="11" s="1"/>
  <c r="H33" i="11"/>
  <c r="I33" i="11"/>
  <c r="J33" i="11"/>
  <c r="K33" i="11"/>
  <c r="K55" i="11" s="1"/>
  <c r="L33" i="11"/>
  <c r="M33" i="11"/>
  <c r="N33" i="11"/>
  <c r="O33" i="11"/>
  <c r="O55" i="11" s="1"/>
  <c r="P33" i="11"/>
  <c r="Q33" i="11"/>
  <c r="R33" i="11"/>
  <c r="S33" i="11"/>
  <c r="S55" i="11" s="1"/>
  <c r="T33" i="11"/>
  <c r="U33" i="11"/>
  <c r="V33" i="11"/>
  <c r="W33" i="11"/>
  <c r="W55" i="11" s="1"/>
  <c r="X33" i="11"/>
  <c r="Y33" i="11"/>
  <c r="Z33" i="11" s="1"/>
  <c r="C28" i="11"/>
  <c r="D28" i="11"/>
  <c r="D54" i="11" s="1"/>
  <c r="E28" i="11"/>
  <c r="F28" i="11"/>
  <c r="G28" i="11"/>
  <c r="H28" i="11"/>
  <c r="H54" i="11" s="1"/>
  <c r="I28" i="11"/>
  <c r="J28" i="11"/>
  <c r="K28" i="11"/>
  <c r="L28" i="11"/>
  <c r="L54" i="11" s="1"/>
  <c r="M28" i="11"/>
  <c r="N28" i="11"/>
  <c r="O28" i="11"/>
  <c r="P28" i="11"/>
  <c r="P54" i="11" s="1"/>
  <c r="Q28" i="11"/>
  <c r="R28" i="11"/>
  <c r="S28" i="11"/>
  <c r="T28" i="11"/>
  <c r="T54" i="11" s="1"/>
  <c r="U28" i="11"/>
  <c r="V28" i="11"/>
  <c r="W28" i="11"/>
  <c r="X28" i="11"/>
  <c r="X54" i="11" s="1"/>
  <c r="Y28" i="11"/>
  <c r="Z28" i="11" s="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C21" i="11"/>
  <c r="D21" i="11"/>
  <c r="E21" i="11"/>
  <c r="F21" i="11"/>
  <c r="F52" i="11" s="1"/>
  <c r="G21" i="11"/>
  <c r="H21" i="11"/>
  <c r="I21" i="11"/>
  <c r="J21" i="11"/>
  <c r="J52" i="11" s="1"/>
  <c r="K21" i="11"/>
  <c r="L21" i="11"/>
  <c r="M21" i="11"/>
  <c r="N21" i="11"/>
  <c r="N52" i="11" s="1"/>
  <c r="O21" i="11"/>
  <c r="P21" i="11"/>
  <c r="Q21" i="11"/>
  <c r="R21" i="11"/>
  <c r="R52" i="11" s="1"/>
  <c r="S21" i="11"/>
  <c r="T21" i="11"/>
  <c r="U21" i="11"/>
  <c r="V21" i="11"/>
  <c r="V52" i="11" s="1"/>
  <c r="W21" i="11"/>
  <c r="X21" i="11"/>
  <c r="Y21" i="11"/>
  <c r="Z21" i="11" s="1"/>
  <c r="C17" i="11"/>
  <c r="C51" i="11" s="1"/>
  <c r="D17" i="11"/>
  <c r="E17" i="11"/>
  <c r="F17" i="11"/>
  <c r="G17" i="11"/>
  <c r="G51" i="11" s="1"/>
  <c r="H17" i="11"/>
  <c r="I17" i="11"/>
  <c r="J17" i="11"/>
  <c r="K17" i="11"/>
  <c r="K51" i="11" s="1"/>
  <c r="L17" i="11"/>
  <c r="M17" i="11"/>
  <c r="N17" i="11"/>
  <c r="O17" i="11"/>
  <c r="O51" i="11" s="1"/>
  <c r="P17" i="11"/>
  <c r="Q17" i="11"/>
  <c r="R17" i="11"/>
  <c r="S17" i="11"/>
  <c r="S51" i="11" s="1"/>
  <c r="T17" i="11"/>
  <c r="U17" i="11"/>
  <c r="V17" i="11"/>
  <c r="W17" i="11"/>
  <c r="W51" i="11" s="1"/>
  <c r="X17" i="11"/>
  <c r="Y17" i="11"/>
  <c r="Z17" i="11" s="1"/>
  <c r="C13" i="11"/>
  <c r="D13" i="11"/>
  <c r="D50" i="11" s="1"/>
  <c r="E13" i="11"/>
  <c r="F13" i="11"/>
  <c r="G13" i="11"/>
  <c r="H13" i="11"/>
  <c r="H50" i="11" s="1"/>
  <c r="I13" i="11"/>
  <c r="J13" i="11"/>
  <c r="K13" i="11"/>
  <c r="L13" i="11"/>
  <c r="L50" i="11" s="1"/>
  <c r="M13" i="11"/>
  <c r="N13" i="11"/>
  <c r="O13" i="11"/>
  <c r="P13" i="11"/>
  <c r="P50" i="11" s="1"/>
  <c r="Q13" i="11"/>
  <c r="R13" i="11"/>
  <c r="S13" i="11"/>
  <c r="S50" i="11" s="1"/>
  <c r="T13" i="11"/>
  <c r="T50" i="11" s="1"/>
  <c r="U13" i="11"/>
  <c r="V13" i="11"/>
  <c r="W13" i="11"/>
  <c r="W50" i="11" s="1"/>
  <c r="X13" i="11"/>
  <c r="X50" i="11" s="1"/>
  <c r="Y13" i="11"/>
  <c r="Z13" i="11" s="1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Y4" i="11"/>
  <c r="Z4" i="11" s="1"/>
  <c r="B42" i="11"/>
  <c r="B59" i="11" s="1"/>
  <c r="B40" i="11"/>
  <c r="B38" i="11"/>
  <c r="B36" i="11"/>
  <c r="B33" i="11"/>
  <c r="B55" i="11" s="1"/>
  <c r="B28" i="11"/>
  <c r="B23" i="11"/>
  <c r="B21" i="11"/>
  <c r="B17" i="11"/>
  <c r="B51" i="11" s="1"/>
  <c r="B13" i="11"/>
  <c r="B4" i="11"/>
  <c r="C45" i="10"/>
  <c r="D45" i="10"/>
  <c r="E45" i="10"/>
  <c r="F45" i="10"/>
  <c r="G45" i="10"/>
  <c r="H45" i="10"/>
  <c r="I45" i="10"/>
  <c r="J45" i="10"/>
  <c r="K45" i="10"/>
  <c r="L45" i="10"/>
  <c r="M45" i="10"/>
  <c r="N45" i="10"/>
  <c r="O45" i="10"/>
  <c r="P45" i="10"/>
  <c r="Q45" i="10"/>
  <c r="R45" i="10"/>
  <c r="S45" i="10"/>
  <c r="T45" i="10"/>
  <c r="U45" i="10"/>
  <c r="V45" i="10"/>
  <c r="W45" i="10"/>
  <c r="X45" i="10"/>
  <c r="Y45" i="10"/>
  <c r="C43" i="10"/>
  <c r="D43" i="10"/>
  <c r="E43" i="10"/>
  <c r="F43" i="10"/>
  <c r="G43" i="10"/>
  <c r="H43" i="10"/>
  <c r="I43" i="10"/>
  <c r="J43" i="10"/>
  <c r="K43" i="10"/>
  <c r="L43" i="10"/>
  <c r="M43" i="10"/>
  <c r="N43" i="10"/>
  <c r="O43" i="10"/>
  <c r="P43" i="10"/>
  <c r="Q43" i="10"/>
  <c r="R43" i="10"/>
  <c r="S43" i="10"/>
  <c r="T43" i="10"/>
  <c r="U43" i="10"/>
  <c r="V43" i="10"/>
  <c r="W43" i="10"/>
  <c r="X43" i="10"/>
  <c r="Y43" i="10"/>
  <c r="C41" i="10"/>
  <c r="D41" i="10"/>
  <c r="E41" i="10"/>
  <c r="F41" i="10"/>
  <c r="G41" i="10"/>
  <c r="H41" i="10"/>
  <c r="I41" i="10"/>
  <c r="J41" i="10"/>
  <c r="K41" i="10"/>
  <c r="L41" i="10"/>
  <c r="M41" i="10"/>
  <c r="N41" i="10"/>
  <c r="O41" i="10"/>
  <c r="P41" i="10"/>
  <c r="Q41" i="10"/>
  <c r="R41" i="10"/>
  <c r="S41" i="10"/>
  <c r="T41" i="10"/>
  <c r="U41" i="10"/>
  <c r="V41" i="10"/>
  <c r="W41" i="10"/>
  <c r="X41" i="10"/>
  <c r="Y41" i="10"/>
  <c r="C39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P39" i="10"/>
  <c r="Q39" i="10"/>
  <c r="R39" i="10"/>
  <c r="S39" i="10"/>
  <c r="T39" i="10"/>
  <c r="U39" i="10"/>
  <c r="V39" i="10"/>
  <c r="W39" i="10"/>
  <c r="X39" i="10"/>
  <c r="Y39" i="10"/>
  <c r="C37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P37" i="10"/>
  <c r="Q37" i="10"/>
  <c r="R37" i="10"/>
  <c r="S37" i="10"/>
  <c r="T37" i="10"/>
  <c r="U37" i="10"/>
  <c r="V37" i="10"/>
  <c r="W37" i="10"/>
  <c r="X37" i="10"/>
  <c r="Y37" i="10"/>
  <c r="C34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P34" i="10"/>
  <c r="Q34" i="10"/>
  <c r="R34" i="10"/>
  <c r="S34" i="10"/>
  <c r="T34" i="10"/>
  <c r="U34" i="10"/>
  <c r="V34" i="10"/>
  <c r="W34" i="10"/>
  <c r="X34" i="10"/>
  <c r="Y34" i="10"/>
  <c r="C29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C24" i="10"/>
  <c r="D24" i="10"/>
  <c r="E24" i="10"/>
  <c r="F24" i="10"/>
  <c r="G24" i="10"/>
  <c r="H24" i="10"/>
  <c r="I24" i="10"/>
  <c r="J24" i="10"/>
  <c r="K24" i="10"/>
  <c r="L24" i="10"/>
  <c r="M24" i="10"/>
  <c r="N24" i="10"/>
  <c r="O24" i="10"/>
  <c r="P24" i="10"/>
  <c r="Q24" i="10"/>
  <c r="R24" i="10"/>
  <c r="S24" i="10"/>
  <c r="T24" i="10"/>
  <c r="U24" i="10"/>
  <c r="V24" i="10"/>
  <c r="W24" i="10"/>
  <c r="X24" i="10"/>
  <c r="Y24" i="10"/>
  <c r="C21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V21" i="10"/>
  <c r="W21" i="10"/>
  <c r="X21" i="10"/>
  <c r="Y21" i="10"/>
  <c r="C17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Q17" i="10"/>
  <c r="R17" i="10"/>
  <c r="S17" i="10"/>
  <c r="T17" i="10"/>
  <c r="U17" i="10"/>
  <c r="V17" i="10"/>
  <c r="W17" i="10"/>
  <c r="X17" i="10"/>
  <c r="Y17" i="10"/>
  <c r="C13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C4" i="10"/>
  <c r="D4" i="10"/>
  <c r="E4" i="10"/>
  <c r="F4" i="10"/>
  <c r="G4" i="10"/>
  <c r="H4" i="10"/>
  <c r="I4" i="10"/>
  <c r="J4" i="10"/>
  <c r="K4" i="10"/>
  <c r="L4" i="10"/>
  <c r="M4" i="10"/>
  <c r="N4" i="10"/>
  <c r="O4" i="10"/>
  <c r="P4" i="10"/>
  <c r="Q4" i="10"/>
  <c r="R4" i="10"/>
  <c r="S4" i="10"/>
  <c r="T4" i="10"/>
  <c r="U4" i="10"/>
  <c r="V4" i="10"/>
  <c r="W4" i="10"/>
  <c r="X4" i="10"/>
  <c r="Y4" i="10"/>
  <c r="B45" i="10"/>
  <c r="B43" i="10"/>
  <c r="B41" i="10"/>
  <c r="B39" i="10"/>
  <c r="B37" i="10"/>
  <c r="B34" i="10"/>
  <c r="B29" i="10"/>
  <c r="B24" i="10"/>
  <c r="B21" i="10"/>
  <c r="B17" i="10"/>
  <c r="B13" i="10"/>
  <c r="B4" i="10"/>
  <c r="B52" i="10" s="1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W6" i="9"/>
  <c r="X6" i="9"/>
  <c r="Y6" i="9"/>
  <c r="F4" i="9"/>
  <c r="G4" i="9"/>
  <c r="H4" i="9"/>
  <c r="I4" i="9"/>
  <c r="J4" i="9"/>
  <c r="K4" i="9"/>
  <c r="L4" i="9"/>
  <c r="M4" i="9"/>
  <c r="N4" i="9"/>
  <c r="O4" i="9"/>
  <c r="P4" i="9"/>
  <c r="Q4" i="9"/>
  <c r="R4" i="9"/>
  <c r="S4" i="9"/>
  <c r="T4" i="9"/>
  <c r="U4" i="9"/>
  <c r="V4" i="9"/>
  <c r="W4" i="9"/>
  <c r="X4" i="9"/>
  <c r="Y4" i="9"/>
  <c r="C6" i="9"/>
  <c r="D6" i="9"/>
  <c r="E6" i="9"/>
  <c r="C4" i="9"/>
  <c r="D4" i="9"/>
  <c r="E4" i="9"/>
  <c r="B21" i="9"/>
  <c r="B18" i="9"/>
  <c r="B14" i="9"/>
  <c r="B12" i="9"/>
  <c r="B9" i="9"/>
  <c r="B6" i="9"/>
  <c r="B4" i="9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C4" i="8"/>
  <c r="D4" i="8"/>
  <c r="E4" i="8"/>
  <c r="F4" i="8"/>
  <c r="G4" i="8"/>
  <c r="H4" i="8"/>
  <c r="I4" i="8"/>
  <c r="J4" i="8"/>
  <c r="K4" i="8"/>
  <c r="L4" i="8"/>
  <c r="M4" i="8"/>
  <c r="N4" i="8"/>
  <c r="O4" i="8"/>
  <c r="P4" i="8"/>
  <c r="Q4" i="8"/>
  <c r="R4" i="8"/>
  <c r="S4" i="8"/>
  <c r="T4" i="8"/>
  <c r="U4" i="8"/>
  <c r="V4" i="8"/>
  <c r="W4" i="8"/>
  <c r="X4" i="8"/>
  <c r="Y4" i="8"/>
  <c r="Z4" i="8" s="1"/>
  <c r="B35" i="8"/>
  <c r="B33" i="8"/>
  <c r="B31" i="8"/>
  <c r="B28" i="8"/>
  <c r="B23" i="8"/>
  <c r="B19" i="8"/>
  <c r="B17" i="8"/>
  <c r="B13" i="8"/>
  <c r="B9" i="8"/>
  <c r="B4" i="8"/>
  <c r="C58" i="7"/>
  <c r="D58" i="7"/>
  <c r="E58" i="7"/>
  <c r="F58" i="7"/>
  <c r="G58" i="7"/>
  <c r="H58" i="7"/>
  <c r="I58" i="7"/>
  <c r="J58" i="7"/>
  <c r="K58" i="7"/>
  <c r="L58" i="7"/>
  <c r="M58" i="7"/>
  <c r="N58" i="7"/>
  <c r="O58" i="7"/>
  <c r="P58" i="7"/>
  <c r="Q58" i="7"/>
  <c r="R58" i="7"/>
  <c r="S58" i="7"/>
  <c r="T58" i="7"/>
  <c r="U58" i="7"/>
  <c r="V58" i="7"/>
  <c r="W58" i="7"/>
  <c r="X58" i="7"/>
  <c r="Y58" i="7"/>
  <c r="C56" i="7"/>
  <c r="D56" i="7"/>
  <c r="E56" i="7"/>
  <c r="F56" i="7"/>
  <c r="G56" i="7"/>
  <c r="H56" i="7"/>
  <c r="I56" i="7"/>
  <c r="J56" i="7"/>
  <c r="K56" i="7"/>
  <c r="L56" i="7"/>
  <c r="M56" i="7"/>
  <c r="N56" i="7"/>
  <c r="O56" i="7"/>
  <c r="P56" i="7"/>
  <c r="Q56" i="7"/>
  <c r="R56" i="7"/>
  <c r="S56" i="7"/>
  <c r="T56" i="7"/>
  <c r="U56" i="7"/>
  <c r="V56" i="7"/>
  <c r="W56" i="7"/>
  <c r="X56" i="7"/>
  <c r="Y56" i="7"/>
  <c r="C54" i="7"/>
  <c r="D54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U54" i="7"/>
  <c r="V54" i="7"/>
  <c r="W54" i="7"/>
  <c r="X54" i="7"/>
  <c r="Y54" i="7"/>
  <c r="C52" i="7"/>
  <c r="D52" i="7"/>
  <c r="E52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T52" i="7"/>
  <c r="U52" i="7"/>
  <c r="V52" i="7"/>
  <c r="W52" i="7"/>
  <c r="X52" i="7"/>
  <c r="Y52" i="7"/>
  <c r="C50" i="7"/>
  <c r="D50" i="7"/>
  <c r="E50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T50" i="7"/>
  <c r="U50" i="7"/>
  <c r="V50" i="7"/>
  <c r="W50" i="7"/>
  <c r="X50" i="7"/>
  <c r="Y50" i="7"/>
  <c r="C48" i="7"/>
  <c r="D48" i="7"/>
  <c r="E48" i="7"/>
  <c r="F48" i="7"/>
  <c r="G48" i="7"/>
  <c r="H48" i="7"/>
  <c r="I48" i="7"/>
  <c r="J48" i="7"/>
  <c r="K48" i="7"/>
  <c r="L48" i="7"/>
  <c r="M48" i="7"/>
  <c r="N48" i="7"/>
  <c r="O48" i="7"/>
  <c r="P48" i="7"/>
  <c r="Q48" i="7"/>
  <c r="R48" i="7"/>
  <c r="S48" i="7"/>
  <c r="T48" i="7"/>
  <c r="U48" i="7"/>
  <c r="V48" i="7"/>
  <c r="W48" i="7"/>
  <c r="X48" i="7"/>
  <c r="Y48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W45" i="7"/>
  <c r="X45" i="7"/>
  <c r="Y45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X37" i="7"/>
  <c r="Y37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35" i="7"/>
  <c r="X35" i="7"/>
  <c r="Y35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C4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B58" i="7"/>
  <c r="B56" i="7"/>
  <c r="B54" i="7"/>
  <c r="B52" i="7"/>
  <c r="B50" i="7"/>
  <c r="B48" i="7"/>
  <c r="B45" i="7"/>
  <c r="B42" i="7"/>
  <c r="B37" i="7"/>
  <c r="B35" i="7"/>
  <c r="B29" i="7"/>
  <c r="B21" i="7"/>
  <c r="B17" i="7"/>
  <c r="B13" i="7"/>
  <c r="B4" i="7"/>
  <c r="C181" i="2"/>
  <c r="C144" i="2"/>
  <c r="C85" i="2"/>
  <c r="C17" i="3"/>
  <c r="C17" i="5"/>
  <c r="G17" i="5" s="1"/>
  <c r="C21" i="4"/>
  <c r="C17" i="4"/>
  <c r="G17" i="4" s="1"/>
  <c r="C8" i="4"/>
  <c r="G8" i="4" l="1"/>
  <c r="D5" i="36"/>
  <c r="G21" i="4"/>
  <c r="D18" i="36"/>
  <c r="G17" i="3"/>
  <c r="D14" i="36"/>
  <c r="O53" i="11"/>
  <c r="Z23" i="11"/>
  <c r="G57" i="11"/>
  <c r="Z38" i="11"/>
  <c r="U55" i="11"/>
  <c r="M55" i="11"/>
  <c r="E55" i="11"/>
  <c r="U59" i="11"/>
  <c r="Q59" i="11"/>
  <c r="M59" i="11"/>
  <c r="I59" i="11"/>
  <c r="E59" i="11"/>
  <c r="U50" i="11"/>
  <c r="Q54" i="11"/>
  <c r="W56" i="11"/>
  <c r="S56" i="11"/>
  <c r="U58" i="11"/>
  <c r="Q58" i="11"/>
  <c r="E58" i="11"/>
  <c r="O50" i="11"/>
  <c r="K50" i="11"/>
  <c r="G50" i="11"/>
  <c r="C50" i="11"/>
  <c r="V51" i="11"/>
  <c r="R51" i="11"/>
  <c r="N51" i="11"/>
  <c r="J51" i="11"/>
  <c r="F51" i="11"/>
  <c r="W54" i="11"/>
  <c r="S54" i="11"/>
  <c r="O54" i="11"/>
  <c r="K54" i="11"/>
  <c r="V55" i="11"/>
  <c r="R55" i="11"/>
  <c r="N55" i="11"/>
  <c r="J55" i="11"/>
  <c r="F55" i="11"/>
  <c r="V59" i="11"/>
  <c r="R59" i="11"/>
  <c r="N59" i="11"/>
  <c r="J59" i="11"/>
  <c r="F59" i="11"/>
  <c r="Q55" i="11"/>
  <c r="I55" i="11"/>
  <c r="B50" i="11"/>
  <c r="Q50" i="11"/>
  <c r="X51" i="11"/>
  <c r="T51" i="11"/>
  <c r="P51" i="11"/>
  <c r="L51" i="11"/>
  <c r="H51" i="11"/>
  <c r="D51" i="11"/>
  <c r="B54" i="11"/>
  <c r="M54" i="11"/>
  <c r="X55" i="11"/>
  <c r="T55" i="11"/>
  <c r="P55" i="11"/>
  <c r="L55" i="11"/>
  <c r="H55" i="11"/>
  <c r="D55" i="11"/>
  <c r="O56" i="11"/>
  <c r="K56" i="11"/>
  <c r="G56" i="11"/>
  <c r="C56" i="11"/>
  <c r="B58" i="11"/>
  <c r="X59" i="11"/>
  <c r="T59" i="11"/>
  <c r="P59" i="11"/>
  <c r="L59" i="11"/>
  <c r="H59" i="11"/>
  <c r="D59" i="11"/>
  <c r="Q57" i="11"/>
  <c r="I57" i="11"/>
  <c r="K59" i="11"/>
  <c r="G59" i="11"/>
  <c r="C59" i="11"/>
  <c r="U49" i="11"/>
  <c r="Q49" i="11"/>
  <c r="M49" i="11"/>
  <c r="I49" i="11"/>
  <c r="E49" i="11"/>
  <c r="U53" i="11"/>
  <c r="Q53" i="11"/>
  <c r="M53" i="11"/>
  <c r="I53" i="11"/>
  <c r="E53" i="11"/>
  <c r="U57" i="11"/>
  <c r="M57" i="11"/>
  <c r="E57" i="11"/>
  <c r="W53" i="11"/>
  <c r="B49" i="11"/>
  <c r="B53" i="11"/>
  <c r="B57" i="11"/>
  <c r="X49" i="11"/>
  <c r="T49" i="11"/>
  <c r="P49" i="11"/>
  <c r="L49" i="11"/>
  <c r="H49" i="11"/>
  <c r="D49" i="11"/>
  <c r="B52" i="11"/>
  <c r="U52" i="11"/>
  <c r="Q52" i="11"/>
  <c r="M52" i="11"/>
  <c r="I52" i="11"/>
  <c r="E52" i="11"/>
  <c r="X53" i="11"/>
  <c r="T53" i="11"/>
  <c r="P53" i="11"/>
  <c r="L53" i="11"/>
  <c r="H53" i="11"/>
  <c r="D53" i="11"/>
  <c r="O57" i="11"/>
  <c r="S53" i="11"/>
  <c r="K53" i="11"/>
  <c r="S57" i="11"/>
  <c r="K57" i="11"/>
  <c r="C57" i="11"/>
  <c r="G53" i="11"/>
  <c r="V49" i="11"/>
  <c r="R49" i="11"/>
  <c r="N49" i="11"/>
  <c r="J49" i="11"/>
  <c r="F49" i="11"/>
  <c r="M50" i="11"/>
  <c r="I50" i="11"/>
  <c r="E50" i="11"/>
  <c r="W52" i="11"/>
  <c r="S52" i="11"/>
  <c r="O52" i="11"/>
  <c r="K52" i="11"/>
  <c r="G52" i="11"/>
  <c r="C52" i="11"/>
  <c r="V53" i="11"/>
  <c r="R53" i="11"/>
  <c r="N53" i="11"/>
  <c r="J53" i="11"/>
  <c r="F53" i="11"/>
  <c r="U54" i="11"/>
  <c r="I54" i="11"/>
  <c r="E54" i="11"/>
  <c r="V57" i="11"/>
  <c r="R57" i="11"/>
  <c r="N57" i="11"/>
  <c r="J57" i="11"/>
  <c r="F57" i="11"/>
  <c r="M58" i="11"/>
  <c r="I58" i="11"/>
  <c r="W57" i="11"/>
  <c r="C53" i="11"/>
  <c r="G54" i="11"/>
  <c r="C54" i="11"/>
  <c r="B56" i="11"/>
  <c r="U56" i="11"/>
  <c r="Q56" i="11"/>
  <c r="M56" i="11"/>
  <c r="I56" i="11"/>
  <c r="E56" i="11"/>
  <c r="X57" i="11"/>
  <c r="T57" i="11"/>
  <c r="P57" i="11"/>
  <c r="L57" i="11"/>
  <c r="H57" i="11"/>
  <c r="D57" i="11"/>
  <c r="W58" i="11"/>
  <c r="S58" i="11"/>
  <c r="O58" i="11"/>
  <c r="K58" i="11"/>
  <c r="G58" i="11"/>
  <c r="C58" i="11"/>
  <c r="W49" i="11"/>
  <c r="S49" i="11"/>
  <c r="O49" i="11"/>
  <c r="K49" i="11"/>
  <c r="G49" i="11"/>
  <c r="C49" i="11"/>
  <c r="V50" i="11"/>
  <c r="R50" i="11"/>
  <c r="N50" i="11"/>
  <c r="J50" i="11"/>
  <c r="F50" i="11"/>
  <c r="U51" i="11"/>
  <c r="Q51" i="11"/>
  <c r="M51" i="11"/>
  <c r="I51" i="11"/>
  <c r="E51" i="11"/>
  <c r="X52" i="11"/>
  <c r="T52" i="11"/>
  <c r="P52" i="11"/>
  <c r="L52" i="11"/>
  <c r="H52" i="11"/>
  <c r="D52" i="11"/>
  <c r="V54" i="11"/>
  <c r="R54" i="11"/>
  <c r="N54" i="11"/>
  <c r="J54" i="11"/>
  <c r="F54" i="11"/>
  <c r="X56" i="11"/>
  <c r="T56" i="11"/>
  <c r="P56" i="11"/>
  <c r="L56" i="11"/>
  <c r="H56" i="11"/>
  <c r="D56" i="11"/>
  <c r="V58" i="11"/>
  <c r="R58" i="11"/>
  <c r="N58" i="11"/>
  <c r="J58" i="11"/>
  <c r="F58" i="11"/>
  <c r="E187" i="2"/>
  <c r="D180" i="2"/>
  <c r="E180" i="2"/>
  <c r="D181" i="2"/>
  <c r="E181" i="2"/>
  <c r="D182" i="2"/>
  <c r="E182" i="2"/>
  <c r="D183" i="2"/>
  <c r="E183" i="2"/>
  <c r="D184" i="2"/>
  <c r="E184" i="2"/>
  <c r="D185" i="2"/>
  <c r="E185" i="2"/>
  <c r="D186" i="2"/>
  <c r="E186" i="2"/>
  <c r="D187" i="2"/>
  <c r="D188" i="2"/>
  <c r="E188" i="2"/>
  <c r="D189" i="2"/>
  <c r="E189" i="2"/>
  <c r="D190" i="2"/>
  <c r="E190" i="2"/>
  <c r="D191" i="2"/>
  <c r="E191" i="2"/>
  <c r="D192" i="2"/>
  <c r="E192" i="2"/>
  <c r="D193" i="2"/>
  <c r="E193" i="2"/>
  <c r="D194" i="2"/>
  <c r="E194" i="2"/>
  <c r="D195" i="2"/>
  <c r="E195" i="2"/>
  <c r="D196" i="2"/>
  <c r="E196" i="2"/>
  <c r="D197" i="2"/>
  <c r="E197" i="2"/>
  <c r="D198" i="2"/>
  <c r="E198" i="2"/>
  <c r="E179" i="2"/>
  <c r="D179" i="2"/>
  <c r="D139" i="2"/>
  <c r="E139" i="2"/>
  <c r="D140" i="2"/>
  <c r="E140" i="2"/>
  <c r="D141" i="2"/>
  <c r="E141" i="2"/>
  <c r="D142" i="2"/>
  <c r="E142" i="2"/>
  <c r="D143" i="2"/>
  <c r="E143" i="2"/>
  <c r="D144" i="2"/>
  <c r="E144" i="2"/>
  <c r="D145" i="2"/>
  <c r="E145" i="2"/>
  <c r="D146" i="2"/>
  <c r="E146" i="2"/>
  <c r="D147" i="2"/>
  <c r="E147" i="2"/>
  <c r="D148" i="2"/>
  <c r="E148" i="2"/>
  <c r="D149" i="2"/>
  <c r="E149" i="2"/>
  <c r="D150" i="2"/>
  <c r="E150" i="2"/>
  <c r="D151" i="2"/>
  <c r="E151" i="2"/>
  <c r="D152" i="2"/>
  <c r="E152" i="2"/>
  <c r="D153" i="2"/>
  <c r="E153" i="2"/>
  <c r="D154" i="2"/>
  <c r="E154" i="2"/>
  <c r="D155" i="2"/>
  <c r="E155" i="2"/>
  <c r="D156" i="2"/>
  <c r="E156" i="2"/>
  <c r="D157" i="2"/>
  <c r="E157" i="2"/>
  <c r="D158" i="2"/>
  <c r="E158" i="2"/>
  <c r="D159" i="2"/>
  <c r="E159" i="2"/>
  <c r="D160" i="2"/>
  <c r="E160" i="2"/>
  <c r="D161" i="2"/>
  <c r="E161" i="2"/>
  <c r="D162" i="2"/>
  <c r="E162" i="2"/>
  <c r="D163" i="2"/>
  <c r="E163" i="2"/>
  <c r="D164" i="2"/>
  <c r="E164" i="2"/>
  <c r="D165" i="2"/>
  <c r="E165" i="2"/>
  <c r="D166" i="2"/>
  <c r="E166" i="2"/>
  <c r="D167" i="2"/>
  <c r="E167" i="2"/>
  <c r="D168" i="2"/>
  <c r="E168" i="2"/>
  <c r="D169" i="2"/>
  <c r="E169" i="2"/>
  <c r="D170" i="2"/>
  <c r="E170" i="2"/>
  <c r="D171" i="2"/>
  <c r="E171" i="2"/>
  <c r="D172" i="2"/>
  <c r="E172" i="2"/>
  <c r="D173" i="2"/>
  <c r="E173" i="2"/>
  <c r="D174" i="2"/>
  <c r="E174" i="2"/>
  <c r="D138" i="2"/>
  <c r="E138" i="2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18" i="36" l="1"/>
  <c r="I18" i="36"/>
  <c r="J18" i="36"/>
  <c r="J5" i="36"/>
  <c r="H5" i="36"/>
  <c r="I5" i="36"/>
  <c r="J14" i="36"/>
  <c r="H14" i="36"/>
  <c r="I14" i="36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76" i="2"/>
  <c r="H8" i="2"/>
  <c r="H10" i="2"/>
  <c r="X66" i="7" l="1"/>
  <c r="B67" i="7"/>
  <c r="B66" i="7"/>
  <c r="Z4" i="7"/>
  <c r="H8" i="3" l="1"/>
  <c r="I8" i="3"/>
  <c r="F69" i="6"/>
  <c r="F70" i="6"/>
  <c r="F71" i="6"/>
  <c r="F72" i="6"/>
  <c r="F73" i="6"/>
  <c r="F74" i="6"/>
  <c r="F75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9" i="6"/>
  <c r="F8" i="6"/>
  <c r="I21" i="6"/>
  <c r="F7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52" i="5"/>
  <c r="F53" i="5"/>
  <c r="F54" i="5"/>
  <c r="F55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8" i="5"/>
  <c r="F67" i="4"/>
  <c r="F68" i="4"/>
  <c r="F69" i="4"/>
  <c r="F70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I8" i="2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17" i="3"/>
  <c r="F18" i="3"/>
  <c r="F19" i="3"/>
  <c r="F20" i="3"/>
  <c r="F21" i="3"/>
  <c r="F22" i="3"/>
  <c r="F23" i="3"/>
  <c r="F24" i="3"/>
  <c r="F14" i="3"/>
  <c r="F15" i="3"/>
  <c r="F16" i="3"/>
  <c r="F11" i="3"/>
  <c r="F12" i="3"/>
  <c r="F13" i="3"/>
  <c r="F9" i="3"/>
  <c r="F10" i="3"/>
  <c r="F8" i="2"/>
  <c r="I17" i="3" l="1"/>
  <c r="H17" i="3"/>
  <c r="I17" i="2"/>
  <c r="H16" i="2"/>
  <c r="Z5" i="13"/>
  <c r="Z6" i="13"/>
  <c r="Z7" i="13"/>
  <c r="Z8" i="13"/>
  <c r="Z9" i="13"/>
  <c r="Z10" i="13"/>
  <c r="Z11" i="13"/>
  <c r="Z12" i="13"/>
  <c r="Z13" i="13"/>
  <c r="Z14" i="13"/>
  <c r="Z15" i="13"/>
  <c r="Z16" i="13"/>
  <c r="Z17" i="13"/>
  <c r="Z18" i="13"/>
  <c r="Z19" i="13"/>
  <c r="Z20" i="13"/>
  <c r="Z21" i="13"/>
  <c r="Z22" i="13"/>
  <c r="Z23" i="13"/>
  <c r="Z24" i="13"/>
  <c r="Z25" i="13"/>
  <c r="Z26" i="13"/>
  <c r="Z27" i="13"/>
  <c r="Z28" i="13"/>
  <c r="Z29" i="13"/>
  <c r="Z30" i="13"/>
  <c r="Z31" i="13"/>
  <c r="Z32" i="13"/>
  <c r="Z33" i="13"/>
  <c r="Z34" i="13"/>
  <c r="Z35" i="13"/>
  <c r="Z36" i="13"/>
  <c r="Z37" i="13"/>
  <c r="Z38" i="13"/>
  <c r="Z39" i="13"/>
  <c r="Z40" i="13"/>
  <c r="Z41" i="13"/>
  <c r="Z42" i="13"/>
  <c r="Z43" i="13"/>
  <c r="Z44" i="13"/>
  <c r="Z45" i="13"/>
  <c r="Z46" i="13"/>
  <c r="Z47" i="13"/>
  <c r="Z48" i="13"/>
  <c r="Z49" i="13"/>
  <c r="Z50" i="13"/>
  <c r="Z51" i="13"/>
  <c r="Z52" i="13"/>
  <c r="Z53" i="13"/>
  <c r="Z54" i="13"/>
  <c r="Z55" i="13"/>
  <c r="Z56" i="13"/>
  <c r="Z57" i="13"/>
  <c r="Z58" i="13"/>
  <c r="Z59" i="13"/>
  <c r="Z60" i="13"/>
  <c r="Z61" i="13"/>
  <c r="Z62" i="13"/>
  <c r="Z63" i="13"/>
  <c r="Z64" i="13"/>
  <c r="Z65" i="13"/>
  <c r="Z66" i="13"/>
  <c r="Z4" i="13"/>
  <c r="M52" i="10"/>
  <c r="Z5" i="8"/>
  <c r="Z6" i="8"/>
  <c r="Z7" i="8"/>
  <c r="Z8" i="8"/>
  <c r="Z9" i="8"/>
  <c r="Z10" i="8"/>
  <c r="Z11" i="8"/>
  <c r="Z12" i="8"/>
  <c r="Z13" i="8"/>
  <c r="Z14" i="8"/>
  <c r="Z15" i="8"/>
  <c r="Z16" i="8"/>
  <c r="Z17" i="8"/>
  <c r="Z18" i="8"/>
  <c r="Z19" i="8"/>
  <c r="Z20" i="8"/>
  <c r="Z21" i="8"/>
  <c r="Z22" i="8"/>
  <c r="Z23" i="8"/>
  <c r="Z24" i="8"/>
  <c r="Z25" i="8"/>
  <c r="Z26" i="8"/>
  <c r="Z27" i="8"/>
  <c r="Z28" i="8"/>
  <c r="Z29" i="8"/>
  <c r="Z30" i="8"/>
  <c r="Z31" i="8"/>
  <c r="Z32" i="8"/>
  <c r="Z33" i="8"/>
  <c r="Z34" i="8"/>
  <c r="Z35" i="8"/>
  <c r="Z36" i="8"/>
  <c r="Z37" i="8"/>
  <c r="Z5" i="7"/>
  <c r="Z6" i="7"/>
  <c r="Z7" i="7"/>
  <c r="Z8" i="7"/>
  <c r="Z9" i="7"/>
  <c r="Z10" i="7"/>
  <c r="Z11" i="7"/>
  <c r="Z12" i="7"/>
  <c r="Z13" i="7"/>
  <c r="Z14" i="7"/>
  <c r="Z15" i="7"/>
  <c r="Z16" i="7"/>
  <c r="Z17" i="7"/>
  <c r="Z18" i="7"/>
  <c r="Z19" i="7"/>
  <c r="Z20" i="7"/>
  <c r="Z21" i="7"/>
  <c r="Z22" i="7"/>
  <c r="Z23" i="7"/>
  <c r="Z24" i="7"/>
  <c r="Z25" i="7"/>
  <c r="Z26" i="7"/>
  <c r="Z27" i="7"/>
  <c r="Z28" i="7"/>
  <c r="Z29" i="7"/>
  <c r="Z30" i="7"/>
  <c r="Z31" i="7"/>
  <c r="Z32" i="7"/>
  <c r="Z33" i="7"/>
  <c r="Z34" i="7"/>
  <c r="Z35" i="7"/>
  <c r="Z36" i="7"/>
  <c r="Z37" i="7"/>
  <c r="Z38" i="7"/>
  <c r="Z39" i="7"/>
  <c r="Z40" i="7"/>
  <c r="Z41" i="7"/>
  <c r="Z42" i="7"/>
  <c r="Z43" i="7"/>
  <c r="Z44" i="7"/>
  <c r="Z45" i="7"/>
  <c r="Z46" i="7"/>
  <c r="Z47" i="7"/>
  <c r="Z48" i="7"/>
  <c r="Z49" i="7"/>
  <c r="Z50" i="7"/>
  <c r="Z51" i="7"/>
  <c r="Z52" i="7"/>
  <c r="Z53" i="7"/>
  <c r="Z54" i="7"/>
  <c r="Z55" i="7"/>
  <c r="Z56" i="7"/>
  <c r="Z57" i="7"/>
  <c r="Z58" i="7"/>
  <c r="Z59" i="7"/>
  <c r="Z60" i="7"/>
  <c r="Z61" i="7"/>
  <c r="I71" i="2"/>
  <c r="H71" i="2"/>
  <c r="F71" i="2"/>
  <c r="F70" i="2"/>
  <c r="F69" i="2"/>
  <c r="I68" i="2"/>
  <c r="H68" i="2"/>
  <c r="F68" i="2"/>
  <c r="I67" i="2"/>
  <c r="H67" i="2"/>
  <c r="F67" i="2"/>
  <c r="H66" i="2"/>
  <c r="F66" i="2"/>
  <c r="H65" i="2"/>
  <c r="F65" i="2"/>
  <c r="H64" i="2"/>
  <c r="F64" i="2"/>
  <c r="I63" i="2"/>
  <c r="H63" i="2"/>
  <c r="F63" i="2"/>
  <c r="I62" i="2"/>
  <c r="H62" i="2"/>
  <c r="F62" i="2"/>
  <c r="I61" i="2"/>
  <c r="H61" i="2"/>
  <c r="F61" i="2"/>
  <c r="I60" i="2"/>
  <c r="H60" i="2"/>
  <c r="F60" i="2"/>
  <c r="I59" i="2"/>
  <c r="H59" i="2"/>
  <c r="F59" i="2"/>
  <c r="I58" i="2"/>
  <c r="H58" i="2"/>
  <c r="F58" i="2"/>
  <c r="I57" i="2"/>
  <c r="H57" i="2"/>
  <c r="F57" i="2"/>
  <c r="I56" i="2"/>
  <c r="H56" i="2"/>
  <c r="F56" i="2"/>
  <c r="I55" i="2"/>
  <c r="H55" i="2"/>
  <c r="F55" i="2"/>
  <c r="I54" i="2"/>
  <c r="H54" i="2"/>
  <c r="F54" i="2"/>
  <c r="F53" i="2"/>
  <c r="F52" i="2"/>
  <c r="I51" i="2"/>
  <c r="H51" i="2"/>
  <c r="F51" i="2"/>
  <c r="I50" i="2"/>
  <c r="H50" i="2"/>
  <c r="F50" i="2"/>
  <c r="I49" i="2"/>
  <c r="H49" i="2"/>
  <c r="F49" i="2"/>
  <c r="I48" i="2"/>
  <c r="H48" i="2"/>
  <c r="F48" i="2"/>
  <c r="I47" i="2"/>
  <c r="H47" i="2"/>
  <c r="F47" i="2"/>
  <c r="I46" i="2"/>
  <c r="H46" i="2"/>
  <c r="F46" i="2"/>
  <c r="I45" i="2"/>
  <c r="H45" i="2"/>
  <c r="F45" i="2"/>
  <c r="I44" i="2"/>
  <c r="H44" i="2"/>
  <c r="F44" i="2"/>
  <c r="I43" i="2"/>
  <c r="H43" i="2"/>
  <c r="F43" i="2"/>
  <c r="I42" i="2"/>
  <c r="H42" i="2"/>
  <c r="F42" i="2"/>
  <c r="I41" i="2"/>
  <c r="H41" i="2"/>
  <c r="F41" i="2"/>
  <c r="H40" i="2"/>
  <c r="F40" i="2"/>
  <c r="H39" i="2"/>
  <c r="F39" i="2"/>
  <c r="I38" i="2"/>
  <c r="H38" i="2"/>
  <c r="F38" i="2"/>
  <c r="H37" i="2"/>
  <c r="F37" i="2"/>
  <c r="I36" i="2"/>
  <c r="H36" i="2"/>
  <c r="F36" i="2"/>
  <c r="I35" i="2"/>
  <c r="H35" i="2"/>
  <c r="F35" i="2"/>
  <c r="I34" i="2"/>
  <c r="H34" i="2"/>
  <c r="F34" i="2"/>
  <c r="I33" i="2"/>
  <c r="H33" i="2"/>
  <c r="F33" i="2"/>
  <c r="I32" i="2"/>
  <c r="H32" i="2"/>
  <c r="F32" i="2"/>
  <c r="I31" i="2"/>
  <c r="H31" i="2"/>
  <c r="F31" i="2"/>
  <c r="I30" i="2"/>
  <c r="H30" i="2"/>
  <c r="F30" i="2"/>
  <c r="I29" i="2"/>
  <c r="H29" i="2"/>
  <c r="F29" i="2"/>
  <c r="I28" i="2"/>
  <c r="H28" i="2"/>
  <c r="F28" i="2"/>
  <c r="I27" i="2"/>
  <c r="H27" i="2"/>
  <c r="F27" i="2"/>
  <c r="I26" i="2"/>
  <c r="H26" i="2"/>
  <c r="F26" i="2"/>
  <c r="I25" i="2"/>
  <c r="H25" i="2"/>
  <c r="F25" i="2"/>
  <c r="I24" i="2"/>
  <c r="H24" i="2"/>
  <c r="F24" i="2"/>
  <c r="I23" i="2"/>
  <c r="H23" i="2"/>
  <c r="F23" i="2"/>
  <c r="I22" i="2"/>
  <c r="H22" i="2"/>
  <c r="F22" i="2"/>
  <c r="I21" i="2"/>
  <c r="H21" i="2"/>
  <c r="F21" i="2"/>
  <c r="I20" i="2"/>
  <c r="H20" i="2"/>
  <c r="F20" i="2"/>
  <c r="I19" i="2"/>
  <c r="H19" i="2"/>
  <c r="F19" i="2"/>
  <c r="I18" i="2"/>
  <c r="H18" i="2"/>
  <c r="F18" i="2"/>
  <c r="H17" i="2"/>
  <c r="F17" i="2"/>
  <c r="I16" i="2"/>
  <c r="F16" i="2"/>
  <c r="I15" i="2"/>
  <c r="H15" i="2"/>
  <c r="F15" i="2"/>
  <c r="I14" i="2"/>
  <c r="H14" i="2"/>
  <c r="F14" i="2"/>
  <c r="I13" i="2"/>
  <c r="H13" i="2"/>
  <c r="F13" i="2"/>
  <c r="I12" i="2"/>
  <c r="H12" i="2"/>
  <c r="F12" i="2"/>
  <c r="I11" i="2"/>
  <c r="H11" i="2"/>
  <c r="F11" i="2"/>
  <c r="I10" i="2"/>
  <c r="F10" i="2"/>
  <c r="I9" i="2"/>
  <c r="H9" i="2"/>
  <c r="F9" i="2"/>
  <c r="Z67" i="12"/>
  <c r="Z68" i="12"/>
  <c r="Z49" i="12"/>
  <c r="Z50" i="12"/>
  <c r="Z51" i="12"/>
  <c r="Z52" i="12"/>
  <c r="Z53" i="12"/>
  <c r="Z54" i="12"/>
  <c r="Z55" i="12"/>
  <c r="Z56" i="12"/>
  <c r="Z57" i="12"/>
  <c r="Z58" i="12"/>
  <c r="Z59" i="12"/>
  <c r="Z60" i="12"/>
  <c r="Z61" i="12"/>
  <c r="Z62" i="12"/>
  <c r="Z63" i="12"/>
  <c r="Z64" i="12"/>
  <c r="Z65" i="12"/>
  <c r="Z66" i="12"/>
  <c r="Z21" i="12"/>
  <c r="Z22" i="12"/>
  <c r="Z23" i="12"/>
  <c r="Z24" i="12"/>
  <c r="Z25" i="12"/>
  <c r="Z26" i="12"/>
  <c r="Z27" i="12"/>
  <c r="Z28" i="12"/>
  <c r="Z29" i="12"/>
  <c r="Z30" i="12"/>
  <c r="Z31" i="12"/>
  <c r="Z32" i="12"/>
  <c r="Z33" i="12"/>
  <c r="Z34" i="12"/>
  <c r="Z35" i="12"/>
  <c r="Z36" i="12"/>
  <c r="Z37" i="12"/>
  <c r="Z38" i="12"/>
  <c r="Z39" i="12"/>
  <c r="Z40" i="12"/>
  <c r="Z41" i="12"/>
  <c r="Z42" i="12"/>
  <c r="Z43" i="12"/>
  <c r="Z44" i="12"/>
  <c r="Z45" i="12"/>
  <c r="Z46" i="12"/>
  <c r="Z47" i="12"/>
  <c r="Z48" i="12"/>
  <c r="Z5" i="12"/>
  <c r="Z6" i="12"/>
  <c r="Z7" i="12"/>
  <c r="Z8" i="12"/>
  <c r="Z9" i="12"/>
  <c r="Z10" i="12"/>
  <c r="Z11" i="12"/>
  <c r="Z12" i="12"/>
  <c r="Z13" i="12"/>
  <c r="Z14" i="12"/>
  <c r="Z15" i="12"/>
  <c r="Z16" i="12"/>
  <c r="Z17" i="12"/>
  <c r="Z18" i="12"/>
  <c r="Z19" i="12"/>
  <c r="Z20" i="12"/>
  <c r="Z4" i="12"/>
  <c r="Z47" i="10"/>
  <c r="Z5" i="10"/>
  <c r="Z6" i="10"/>
  <c r="Z7" i="10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45" i="10"/>
  <c r="Z46" i="10"/>
  <c r="Z4" i="10"/>
  <c r="Z5" i="9"/>
  <c r="Z6" i="9"/>
  <c r="Z7" i="9"/>
  <c r="Z8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4" i="9"/>
  <c r="J21" i="22" l="1"/>
  <c r="J6" i="27"/>
  <c r="Z27" i="27"/>
  <c r="Z28" i="27"/>
  <c r="Z29" i="27"/>
  <c r="Z30" i="27"/>
  <c r="Z31" i="27"/>
  <c r="Z32" i="27"/>
  <c r="Z33" i="27"/>
  <c r="Z34" i="27"/>
  <c r="Z35" i="27"/>
  <c r="Z36" i="27"/>
  <c r="Z37" i="27"/>
  <c r="Z38" i="27"/>
  <c r="Z39" i="27"/>
  <c r="Z40" i="27"/>
  <c r="Z41" i="27"/>
  <c r="Z42" i="27"/>
  <c r="Z26" i="27"/>
  <c r="Z6" i="27"/>
  <c r="Z7" i="27"/>
  <c r="Z8" i="27"/>
  <c r="Z9" i="27"/>
  <c r="Z10" i="27"/>
  <c r="Z11" i="27"/>
  <c r="Z12" i="27"/>
  <c r="Z13" i="27"/>
  <c r="Z14" i="27"/>
  <c r="Z15" i="27"/>
  <c r="Z16" i="27"/>
  <c r="Z17" i="27"/>
  <c r="Z18" i="27"/>
  <c r="Z19" i="27"/>
  <c r="Z20" i="27"/>
  <c r="Z21" i="27"/>
  <c r="Z5" i="27"/>
  <c r="W27" i="27"/>
  <c r="W28" i="27"/>
  <c r="W29" i="27"/>
  <c r="W30" i="27"/>
  <c r="W31" i="27"/>
  <c r="W32" i="27"/>
  <c r="W33" i="27"/>
  <c r="W34" i="27"/>
  <c r="W35" i="27"/>
  <c r="W36" i="27"/>
  <c r="W37" i="27"/>
  <c r="W38" i="27"/>
  <c r="W39" i="27"/>
  <c r="W40" i="27"/>
  <c r="W41" i="27"/>
  <c r="W42" i="27"/>
  <c r="W6" i="27"/>
  <c r="W7" i="27"/>
  <c r="W8" i="27"/>
  <c r="W9" i="27"/>
  <c r="W10" i="27"/>
  <c r="W11" i="27"/>
  <c r="W12" i="27"/>
  <c r="W13" i="27"/>
  <c r="W14" i="27"/>
  <c r="W15" i="27"/>
  <c r="W16" i="27"/>
  <c r="W17" i="27"/>
  <c r="W18" i="27"/>
  <c r="W19" i="27"/>
  <c r="W20" i="27"/>
  <c r="W21" i="27"/>
  <c r="W26" i="27"/>
  <c r="W5" i="27"/>
  <c r="J27" i="27"/>
  <c r="J28" i="27"/>
  <c r="J29" i="27"/>
  <c r="J30" i="27"/>
  <c r="J31" i="27"/>
  <c r="J32" i="27"/>
  <c r="J33" i="27"/>
  <c r="J34" i="27"/>
  <c r="J35" i="27"/>
  <c r="AJ35" i="27" s="1"/>
  <c r="J36" i="27"/>
  <c r="J37" i="27"/>
  <c r="J38" i="27"/>
  <c r="J39" i="27"/>
  <c r="J40" i="27"/>
  <c r="J41" i="27"/>
  <c r="J42" i="27"/>
  <c r="J2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5" i="27"/>
  <c r="Z27" i="26"/>
  <c r="Z28" i="26"/>
  <c r="Z30" i="26"/>
  <c r="Z31" i="26"/>
  <c r="Z33" i="26"/>
  <c r="Z34" i="26"/>
  <c r="Z35" i="26"/>
  <c r="Z36" i="26"/>
  <c r="AN36" i="26" s="1"/>
  <c r="Z37" i="26"/>
  <c r="AN37" i="26" s="1"/>
  <c r="Z38" i="26"/>
  <c r="Z39" i="26"/>
  <c r="Z40" i="26"/>
  <c r="Z42" i="26"/>
  <c r="Z26" i="26"/>
  <c r="W27" i="26"/>
  <c r="W28" i="26"/>
  <c r="W30" i="26"/>
  <c r="W33" i="26"/>
  <c r="W34" i="26"/>
  <c r="W35" i="26"/>
  <c r="W36" i="26"/>
  <c r="W37" i="26"/>
  <c r="W38" i="26"/>
  <c r="W39" i="26"/>
  <c r="AM38" i="26" s="1"/>
  <c r="W40" i="26"/>
  <c r="AM39" i="26" s="1"/>
  <c r="W42" i="26"/>
  <c r="W26" i="26"/>
  <c r="Z6" i="26"/>
  <c r="Z7" i="26"/>
  <c r="Z10" i="26"/>
  <c r="Z11" i="26"/>
  <c r="Z12" i="26"/>
  <c r="Z13" i="26"/>
  <c r="Z14" i="26"/>
  <c r="Z15" i="26"/>
  <c r="Z8" i="26"/>
  <c r="Z16" i="26"/>
  <c r="Z17" i="26"/>
  <c r="Z18" i="26"/>
  <c r="Z19" i="26"/>
  <c r="Z20" i="26"/>
  <c r="Z21" i="26"/>
  <c r="Z5" i="26"/>
  <c r="W6" i="26"/>
  <c r="W7" i="26"/>
  <c r="W10" i="26"/>
  <c r="W11" i="26"/>
  <c r="W12" i="26"/>
  <c r="W13" i="26"/>
  <c r="W14" i="26"/>
  <c r="W15" i="26"/>
  <c r="W8" i="26"/>
  <c r="W16" i="26"/>
  <c r="W17" i="26"/>
  <c r="W18" i="26"/>
  <c r="W19" i="26"/>
  <c r="W20" i="26"/>
  <c r="W21" i="26"/>
  <c r="W5" i="26"/>
  <c r="J27" i="26"/>
  <c r="J28" i="26"/>
  <c r="J30" i="26"/>
  <c r="J33" i="26"/>
  <c r="J34" i="26"/>
  <c r="J35" i="26"/>
  <c r="J36" i="26"/>
  <c r="J37" i="26"/>
  <c r="J38" i="26"/>
  <c r="J39" i="26"/>
  <c r="J40" i="26"/>
  <c r="J42" i="26"/>
  <c r="J26" i="26"/>
  <c r="J19" i="26"/>
  <c r="J20" i="26"/>
  <c r="J21" i="26"/>
  <c r="J5" i="26"/>
  <c r="AA33" i="25"/>
  <c r="AA34" i="25"/>
  <c r="AA35" i="25"/>
  <c r="AA36" i="25"/>
  <c r="AA37" i="25"/>
  <c r="AA38" i="25"/>
  <c r="AA39" i="25"/>
  <c r="AA40" i="25"/>
  <c r="AA41" i="25"/>
  <c r="AA42" i="25"/>
  <c r="AA26" i="25"/>
  <c r="AA21" i="25"/>
  <c r="AA5" i="25"/>
  <c r="X31" i="25"/>
  <c r="X32" i="25"/>
  <c r="X33" i="25"/>
  <c r="X34" i="25"/>
  <c r="X35" i="25"/>
  <c r="X36" i="25"/>
  <c r="X37" i="25"/>
  <c r="X38" i="25"/>
  <c r="X39" i="25"/>
  <c r="X40" i="25"/>
  <c r="X41" i="25"/>
  <c r="X42" i="25"/>
  <c r="X26" i="25"/>
  <c r="X6" i="25"/>
  <c r="X21" i="25"/>
  <c r="X5" i="25"/>
  <c r="K32" i="25"/>
  <c r="K33" i="25"/>
  <c r="K34" i="25"/>
  <c r="K35" i="25"/>
  <c r="K36" i="25"/>
  <c r="K37" i="25"/>
  <c r="K38" i="25"/>
  <c r="K39" i="25"/>
  <c r="K40" i="25"/>
  <c r="K41" i="25"/>
  <c r="K42" i="25"/>
  <c r="K26" i="25"/>
  <c r="K21" i="25"/>
  <c r="K5" i="25"/>
  <c r="Z27" i="24"/>
  <c r="Z28" i="24"/>
  <c r="Z34" i="24"/>
  <c r="Z35" i="24"/>
  <c r="Z36" i="24"/>
  <c r="Z37" i="24"/>
  <c r="Z38" i="24"/>
  <c r="Z39" i="24"/>
  <c r="Z40" i="24"/>
  <c r="Z41" i="24"/>
  <c r="Z42" i="24"/>
  <c r="Z26" i="24"/>
  <c r="Z6" i="24"/>
  <c r="Z7" i="24"/>
  <c r="Z11" i="24"/>
  <c r="Z12" i="24"/>
  <c r="Z13" i="24"/>
  <c r="Z14" i="24"/>
  <c r="Z15" i="24"/>
  <c r="Z16" i="24"/>
  <c r="Z17" i="24"/>
  <c r="Z18" i="24"/>
  <c r="Z19" i="24"/>
  <c r="Z20" i="24"/>
  <c r="Z21" i="24"/>
  <c r="Z5" i="24"/>
  <c r="W27" i="24"/>
  <c r="W28" i="24"/>
  <c r="W34" i="24"/>
  <c r="W35" i="24"/>
  <c r="W36" i="24"/>
  <c r="W37" i="24"/>
  <c r="W38" i="24"/>
  <c r="W39" i="24"/>
  <c r="W40" i="24"/>
  <c r="W41" i="24"/>
  <c r="W42" i="24"/>
  <c r="AM42" i="24" s="1"/>
  <c r="W26" i="24"/>
  <c r="J42" i="24"/>
  <c r="J27" i="24"/>
  <c r="J34" i="24"/>
  <c r="J35" i="24"/>
  <c r="J36" i="24"/>
  <c r="J37" i="24"/>
  <c r="J38" i="24"/>
  <c r="J39" i="24"/>
  <c r="J40" i="24"/>
  <c r="J41" i="24"/>
  <c r="J26" i="24"/>
  <c r="J6" i="24"/>
  <c r="J13" i="24"/>
  <c r="J14" i="24"/>
  <c r="J15" i="24"/>
  <c r="J16" i="24"/>
  <c r="J17" i="24"/>
  <c r="J18" i="24"/>
  <c r="J19" i="24"/>
  <c r="J20" i="24"/>
  <c r="J21" i="24"/>
  <c r="J5" i="24"/>
  <c r="Z34" i="23"/>
  <c r="Z35" i="23"/>
  <c r="Z36" i="23"/>
  <c r="Z37" i="23"/>
  <c r="Z38" i="23"/>
  <c r="Z39" i="23"/>
  <c r="Z40" i="23"/>
  <c r="Z41" i="23"/>
  <c r="Z42" i="23"/>
  <c r="Z26" i="23"/>
  <c r="Z6" i="23"/>
  <c r="Z7" i="23"/>
  <c r="Z8" i="23"/>
  <c r="Z9" i="23"/>
  <c r="Z16" i="23"/>
  <c r="Z17" i="23"/>
  <c r="Z18" i="23"/>
  <c r="Z19" i="23"/>
  <c r="Z20" i="23"/>
  <c r="Z21" i="23"/>
  <c r="Z5" i="23"/>
  <c r="W34" i="23"/>
  <c r="W35" i="23"/>
  <c r="W36" i="23"/>
  <c r="W37" i="23"/>
  <c r="W38" i="23"/>
  <c r="W39" i="23"/>
  <c r="W40" i="23"/>
  <c r="W41" i="23"/>
  <c r="W42" i="23"/>
  <c r="J36" i="23"/>
  <c r="J37" i="23"/>
  <c r="J38" i="23"/>
  <c r="J39" i="23"/>
  <c r="J40" i="23"/>
  <c r="J41" i="23"/>
  <c r="J42" i="23"/>
  <c r="J26" i="23"/>
  <c r="J6" i="23"/>
  <c r="J7" i="23"/>
  <c r="J8" i="23"/>
  <c r="J9" i="23"/>
  <c r="J15" i="23"/>
  <c r="J16" i="23"/>
  <c r="J17" i="23"/>
  <c r="J18" i="23"/>
  <c r="J19" i="23"/>
  <c r="J20" i="23"/>
  <c r="J21" i="23"/>
  <c r="J5" i="23"/>
  <c r="Z28" i="22"/>
  <c r="Z32" i="22"/>
  <c r="Z33" i="22"/>
  <c r="Z34" i="22"/>
  <c r="Z35" i="22"/>
  <c r="Z36" i="22"/>
  <c r="Z37" i="22"/>
  <c r="Z38" i="22"/>
  <c r="Z39" i="22"/>
  <c r="Z40" i="22"/>
  <c r="Z41" i="22"/>
  <c r="Z42" i="22"/>
  <c r="Z10" i="22"/>
  <c r="Z11" i="22"/>
  <c r="Z12" i="22"/>
  <c r="Z13" i="22"/>
  <c r="Z14" i="22"/>
  <c r="Z15" i="22"/>
  <c r="Z16" i="22"/>
  <c r="Z17" i="22"/>
  <c r="Z18" i="22"/>
  <c r="Z19" i="22"/>
  <c r="Z5" i="22"/>
  <c r="W28" i="22"/>
  <c r="W33" i="22"/>
  <c r="W34" i="22"/>
  <c r="W35" i="22"/>
  <c r="W36" i="22"/>
  <c r="W37" i="22"/>
  <c r="W38" i="22"/>
  <c r="W39" i="22"/>
  <c r="W40" i="22"/>
  <c r="W41" i="22"/>
  <c r="W42" i="22"/>
  <c r="W11" i="22"/>
  <c r="W12" i="22"/>
  <c r="W13" i="22"/>
  <c r="W14" i="22"/>
  <c r="W15" i="22"/>
  <c r="W16" i="22"/>
  <c r="W17" i="22"/>
  <c r="W18" i="22"/>
  <c r="W19" i="22"/>
  <c r="W5" i="22"/>
  <c r="J10" i="22"/>
  <c r="J11" i="22"/>
  <c r="J12" i="22"/>
  <c r="J13" i="22"/>
  <c r="J14" i="22"/>
  <c r="J15" i="22"/>
  <c r="J16" i="22"/>
  <c r="J17" i="22"/>
  <c r="J18" i="22"/>
  <c r="J19" i="22"/>
  <c r="J20" i="22"/>
  <c r="J5" i="22"/>
  <c r="J27" i="22"/>
  <c r="J28" i="22"/>
  <c r="J33" i="22"/>
  <c r="J34" i="22"/>
  <c r="J35" i="22"/>
  <c r="J36" i="22"/>
  <c r="J37" i="22"/>
  <c r="J38" i="22"/>
  <c r="J39" i="22"/>
  <c r="J40" i="22"/>
  <c r="J41" i="22"/>
  <c r="J42" i="22"/>
  <c r="J26" i="22"/>
  <c r="Z27" i="21"/>
  <c r="Z28" i="21"/>
  <c r="Z29" i="21"/>
  <c r="Z30" i="21"/>
  <c r="Z33" i="21"/>
  <c r="Z34" i="21"/>
  <c r="Z35" i="21"/>
  <c r="Z36" i="21"/>
  <c r="Z37" i="21"/>
  <c r="Z38" i="21"/>
  <c r="Z39" i="21"/>
  <c r="Z40" i="21"/>
  <c r="Z42" i="21"/>
  <c r="Z26" i="21"/>
  <c r="W27" i="21"/>
  <c r="W28" i="21"/>
  <c r="W29" i="21"/>
  <c r="W30" i="21"/>
  <c r="W33" i="21"/>
  <c r="W34" i="21"/>
  <c r="W35" i="21"/>
  <c r="W36" i="21"/>
  <c r="W37" i="21"/>
  <c r="W38" i="21"/>
  <c r="W39" i="21"/>
  <c r="W40" i="21"/>
  <c r="W42" i="21"/>
  <c r="W26" i="21"/>
  <c r="Z6" i="21"/>
  <c r="Z7" i="21"/>
  <c r="Z8" i="21"/>
  <c r="Z9" i="21"/>
  <c r="Z10" i="21"/>
  <c r="Z11" i="21"/>
  <c r="Z12" i="21"/>
  <c r="Z15" i="21"/>
  <c r="Z16" i="21"/>
  <c r="Z17" i="21"/>
  <c r="Z18" i="21"/>
  <c r="Z19" i="21"/>
  <c r="Z20" i="21"/>
  <c r="Z5" i="21"/>
  <c r="W6" i="21"/>
  <c r="W7" i="21"/>
  <c r="W8" i="21"/>
  <c r="W9" i="21"/>
  <c r="W10" i="21"/>
  <c r="W11" i="21"/>
  <c r="W12" i="21"/>
  <c r="W15" i="21"/>
  <c r="W16" i="21"/>
  <c r="W17" i="21"/>
  <c r="W18" i="21"/>
  <c r="W19" i="21"/>
  <c r="W20" i="21"/>
  <c r="W5" i="21"/>
  <c r="J26" i="21"/>
  <c r="J6" i="21"/>
  <c r="J7" i="21"/>
  <c r="J8" i="21"/>
  <c r="J9" i="21"/>
  <c r="J10" i="21"/>
  <c r="J11" i="21"/>
  <c r="J12" i="21"/>
  <c r="J15" i="21"/>
  <c r="J16" i="21"/>
  <c r="J17" i="21"/>
  <c r="J18" i="21"/>
  <c r="J19" i="21"/>
  <c r="J20" i="21"/>
  <c r="J5" i="21"/>
  <c r="C26" i="20"/>
  <c r="D26" i="20"/>
  <c r="E26" i="20"/>
  <c r="F26" i="20"/>
  <c r="C27" i="20"/>
  <c r="D27" i="20"/>
  <c r="E27" i="20"/>
  <c r="F27" i="20"/>
  <c r="C28" i="20"/>
  <c r="D28" i="20"/>
  <c r="E28" i="20"/>
  <c r="F28" i="20"/>
  <c r="C29" i="20"/>
  <c r="D29" i="20"/>
  <c r="E29" i="20"/>
  <c r="F29" i="20"/>
  <c r="C30" i="20"/>
  <c r="D30" i="20"/>
  <c r="E30" i="20"/>
  <c r="F30" i="20"/>
  <c r="C31" i="20"/>
  <c r="D31" i="20"/>
  <c r="E31" i="20"/>
  <c r="F31" i="20"/>
  <c r="C32" i="20"/>
  <c r="D32" i="20"/>
  <c r="E32" i="20"/>
  <c r="F32" i="20"/>
  <c r="C33" i="20"/>
  <c r="D33" i="20"/>
  <c r="E33" i="20"/>
  <c r="F33" i="20"/>
  <c r="C34" i="20"/>
  <c r="D34" i="20"/>
  <c r="E34" i="20"/>
  <c r="F34" i="20"/>
  <c r="C35" i="20"/>
  <c r="D35" i="20"/>
  <c r="E35" i="20"/>
  <c r="F35" i="20"/>
  <c r="C36" i="20"/>
  <c r="D36" i="20"/>
  <c r="E36" i="20"/>
  <c r="F36" i="20"/>
  <c r="C37" i="20"/>
  <c r="D37" i="20"/>
  <c r="E37" i="20"/>
  <c r="F37" i="20"/>
  <c r="C38" i="20"/>
  <c r="D38" i="20"/>
  <c r="E38" i="20"/>
  <c r="F38" i="20"/>
  <c r="C39" i="20"/>
  <c r="D39" i="20"/>
  <c r="E39" i="20"/>
  <c r="F39" i="20"/>
  <c r="C40" i="20"/>
  <c r="D40" i="20"/>
  <c r="E40" i="20"/>
  <c r="F40" i="20"/>
  <c r="C41" i="20"/>
  <c r="D41" i="20"/>
  <c r="E41" i="20"/>
  <c r="F41" i="20"/>
  <c r="C42" i="20"/>
  <c r="D42" i="20"/>
  <c r="E42" i="20"/>
  <c r="F42" i="20"/>
  <c r="F63" i="20" s="1"/>
  <c r="B27" i="20"/>
  <c r="B28" i="20"/>
  <c r="B29" i="20"/>
  <c r="B30" i="20"/>
  <c r="B51" i="20" s="1"/>
  <c r="B31" i="20"/>
  <c r="B32" i="20"/>
  <c r="B33" i="20"/>
  <c r="B34" i="20"/>
  <c r="B55" i="20" s="1"/>
  <c r="B35" i="20"/>
  <c r="B36" i="20"/>
  <c r="B57" i="20" s="1"/>
  <c r="B37" i="20"/>
  <c r="B38" i="20"/>
  <c r="B59" i="20" s="1"/>
  <c r="B39" i="20"/>
  <c r="B40" i="20"/>
  <c r="B61" i="20" s="1"/>
  <c r="B41" i="20"/>
  <c r="B42" i="20"/>
  <c r="B63" i="20" s="1"/>
  <c r="B26" i="20"/>
  <c r="C26" i="19"/>
  <c r="D26" i="19"/>
  <c r="D47" i="19" s="1"/>
  <c r="E26" i="19"/>
  <c r="F26" i="19"/>
  <c r="F47" i="19" s="1"/>
  <c r="C27" i="19"/>
  <c r="D27" i="19"/>
  <c r="D48" i="19" s="1"/>
  <c r="E27" i="19"/>
  <c r="F27" i="19"/>
  <c r="F48" i="19" s="1"/>
  <c r="C28" i="19"/>
  <c r="D28" i="19"/>
  <c r="E28" i="19"/>
  <c r="F28" i="19"/>
  <c r="F49" i="19" s="1"/>
  <c r="C29" i="19"/>
  <c r="D29" i="19"/>
  <c r="E29" i="19"/>
  <c r="F29" i="19"/>
  <c r="F50" i="19" s="1"/>
  <c r="C30" i="19"/>
  <c r="D30" i="19"/>
  <c r="E30" i="19"/>
  <c r="F30" i="19"/>
  <c r="F51" i="19" s="1"/>
  <c r="C31" i="19"/>
  <c r="D31" i="19"/>
  <c r="E31" i="19"/>
  <c r="F31" i="19"/>
  <c r="F52" i="19" s="1"/>
  <c r="C32" i="19"/>
  <c r="D32" i="19"/>
  <c r="E32" i="19"/>
  <c r="F32" i="19"/>
  <c r="F53" i="19" s="1"/>
  <c r="C33" i="19"/>
  <c r="D33" i="19"/>
  <c r="E33" i="19"/>
  <c r="F33" i="19"/>
  <c r="F54" i="19" s="1"/>
  <c r="C34" i="19"/>
  <c r="D34" i="19"/>
  <c r="E34" i="19"/>
  <c r="F34" i="19"/>
  <c r="F55" i="19" s="1"/>
  <c r="C35" i="19"/>
  <c r="D35" i="19"/>
  <c r="E35" i="19"/>
  <c r="F35" i="19"/>
  <c r="F56" i="19" s="1"/>
  <c r="C36" i="19"/>
  <c r="D36" i="19"/>
  <c r="E36" i="19"/>
  <c r="F36" i="19"/>
  <c r="F57" i="19" s="1"/>
  <c r="C37" i="19"/>
  <c r="D37" i="19"/>
  <c r="E37" i="19"/>
  <c r="F37" i="19"/>
  <c r="F58" i="19" s="1"/>
  <c r="C38" i="19"/>
  <c r="D38" i="19"/>
  <c r="E38" i="19"/>
  <c r="F38" i="19"/>
  <c r="F59" i="19" s="1"/>
  <c r="C39" i="19"/>
  <c r="D39" i="19"/>
  <c r="E39" i="19"/>
  <c r="F39" i="19"/>
  <c r="F60" i="19" s="1"/>
  <c r="C40" i="19"/>
  <c r="D40" i="19"/>
  <c r="E40" i="19"/>
  <c r="F40" i="19"/>
  <c r="F61" i="19" s="1"/>
  <c r="C41" i="19"/>
  <c r="D41" i="19"/>
  <c r="E41" i="19"/>
  <c r="F41" i="19"/>
  <c r="F62" i="19" s="1"/>
  <c r="C42" i="19"/>
  <c r="D42" i="19"/>
  <c r="E42" i="19"/>
  <c r="F42" i="19"/>
  <c r="F63" i="19" s="1"/>
  <c r="B27" i="19"/>
  <c r="B48" i="19" s="1"/>
  <c r="B28" i="19"/>
  <c r="B49" i="19" s="1"/>
  <c r="B29" i="19"/>
  <c r="B50" i="19" s="1"/>
  <c r="B30" i="19"/>
  <c r="B51" i="19" s="1"/>
  <c r="B31" i="19"/>
  <c r="B52" i="19" s="1"/>
  <c r="B32" i="19"/>
  <c r="B53" i="19" s="1"/>
  <c r="B33" i="19"/>
  <c r="B54" i="19" s="1"/>
  <c r="B34" i="19"/>
  <c r="B55" i="19" s="1"/>
  <c r="B35" i="19"/>
  <c r="B56" i="19" s="1"/>
  <c r="B36" i="19"/>
  <c r="B37" i="19"/>
  <c r="B38" i="19"/>
  <c r="B59" i="19" s="1"/>
  <c r="B39" i="19"/>
  <c r="B40" i="19"/>
  <c r="B41" i="19"/>
  <c r="B42" i="19"/>
  <c r="B63" i="19" s="1"/>
  <c r="B26" i="19"/>
  <c r="B47" i="19" s="1"/>
  <c r="C21" i="18"/>
  <c r="D21" i="18"/>
  <c r="E21" i="18"/>
  <c r="F21" i="18"/>
  <c r="C22" i="18"/>
  <c r="D22" i="18"/>
  <c r="E22" i="18"/>
  <c r="F22" i="18"/>
  <c r="C23" i="18"/>
  <c r="D23" i="18"/>
  <c r="E23" i="18"/>
  <c r="F23" i="18"/>
  <c r="C24" i="18"/>
  <c r="D24" i="18"/>
  <c r="E24" i="18"/>
  <c r="F24" i="18"/>
  <c r="C25" i="18"/>
  <c r="D25" i="18"/>
  <c r="E25" i="18"/>
  <c r="F25" i="18"/>
  <c r="C26" i="18"/>
  <c r="D26" i="18"/>
  <c r="E26" i="18"/>
  <c r="F26" i="18"/>
  <c r="C27" i="18"/>
  <c r="D27" i="18"/>
  <c r="E27" i="18"/>
  <c r="F27" i="18"/>
  <c r="C28" i="18"/>
  <c r="D28" i="18"/>
  <c r="E28" i="18"/>
  <c r="F28" i="18"/>
  <c r="C29" i="18"/>
  <c r="D29" i="18"/>
  <c r="E29" i="18"/>
  <c r="F29" i="18"/>
  <c r="C30" i="18"/>
  <c r="D30" i="18"/>
  <c r="E30" i="18"/>
  <c r="F30" i="18"/>
  <c r="C31" i="18"/>
  <c r="D31" i="18"/>
  <c r="E31" i="18"/>
  <c r="F31" i="18"/>
  <c r="C32" i="18"/>
  <c r="D32" i="18"/>
  <c r="E32" i="18"/>
  <c r="F32" i="18"/>
  <c r="F48" i="18" s="1"/>
  <c r="B22" i="18"/>
  <c r="B23" i="18"/>
  <c r="B24" i="18"/>
  <c r="B25" i="18"/>
  <c r="B26" i="18"/>
  <c r="B27" i="18"/>
  <c r="B28" i="18"/>
  <c r="B29" i="18"/>
  <c r="B30" i="18"/>
  <c r="B31" i="18"/>
  <c r="B32" i="18"/>
  <c r="B21" i="18"/>
  <c r="B37" i="18" s="1"/>
  <c r="B23" i="17"/>
  <c r="B41" i="17" s="1"/>
  <c r="X77" i="13"/>
  <c r="X79" i="12"/>
  <c r="X58" i="10"/>
  <c r="X35" i="9"/>
  <c r="X34" i="9"/>
  <c r="X33" i="9"/>
  <c r="X32" i="9"/>
  <c r="X31" i="9"/>
  <c r="X30" i="9"/>
  <c r="X29" i="9"/>
  <c r="X28" i="9"/>
  <c r="X48" i="8"/>
  <c r="X77" i="7"/>
  <c r="X71" i="7"/>
  <c r="X76" i="13"/>
  <c r="AL33" i="26" l="1"/>
  <c r="AK33" i="26"/>
  <c r="AJ33" i="26"/>
  <c r="AJ41" i="26"/>
  <c r="AK41" i="26"/>
  <c r="AL41" i="26"/>
  <c r="AK32" i="26"/>
  <c r="AL32" i="26"/>
  <c r="AJ32" i="26"/>
  <c r="AM37" i="26"/>
  <c r="AN35" i="26"/>
  <c r="AK38" i="26"/>
  <c r="AL38" i="26"/>
  <c r="AJ38" i="26"/>
  <c r="AM35" i="26"/>
  <c r="AN33" i="26"/>
  <c r="AL34" i="26"/>
  <c r="AJ34" i="26"/>
  <c r="AK34" i="26"/>
  <c r="AN34" i="26"/>
  <c r="AL37" i="26"/>
  <c r="AJ37" i="26"/>
  <c r="AK37" i="26"/>
  <c r="AM34" i="26"/>
  <c r="AN40" i="26"/>
  <c r="AM30" i="26"/>
  <c r="AK30" i="26"/>
  <c r="AL30" i="26"/>
  <c r="AJ30" i="26"/>
  <c r="AN31" i="26"/>
  <c r="AJ36" i="26"/>
  <c r="AK36" i="26"/>
  <c r="AL36" i="26"/>
  <c r="AM33" i="26"/>
  <c r="AN39" i="26"/>
  <c r="AN30" i="26"/>
  <c r="AK39" i="26"/>
  <c r="AJ39" i="26"/>
  <c r="AL39" i="26"/>
  <c r="AM36" i="26"/>
  <c r="AL35" i="26"/>
  <c r="AJ35" i="26"/>
  <c r="AK35" i="26"/>
  <c r="AM41" i="26"/>
  <c r="AM32" i="26"/>
  <c r="AN38" i="26"/>
  <c r="B60" i="19"/>
  <c r="C63" i="19"/>
  <c r="C62" i="19"/>
  <c r="C61" i="19"/>
  <c r="C60" i="19"/>
  <c r="C59" i="19"/>
  <c r="C58" i="19"/>
  <c r="C57" i="19"/>
  <c r="C56" i="19"/>
  <c r="C55" i="19"/>
  <c r="C54" i="19"/>
  <c r="C53" i="19"/>
  <c r="C52" i="19"/>
  <c r="C51" i="19"/>
  <c r="C50" i="19"/>
  <c r="C49" i="19"/>
  <c r="C48" i="19"/>
  <c r="C47" i="19"/>
  <c r="B62" i="19"/>
  <c r="B58" i="19"/>
  <c r="E63" i="19"/>
  <c r="E62" i="19"/>
  <c r="E61" i="19"/>
  <c r="E60" i="19"/>
  <c r="E59" i="19"/>
  <c r="E58" i="19"/>
  <c r="E57" i="19"/>
  <c r="E56" i="19"/>
  <c r="E55" i="19"/>
  <c r="E54" i="19"/>
  <c r="E53" i="19"/>
  <c r="E52" i="19"/>
  <c r="E51" i="19"/>
  <c r="E50" i="19"/>
  <c r="E49" i="19"/>
  <c r="E48" i="19"/>
  <c r="E47" i="19"/>
  <c r="B61" i="19"/>
  <c r="B57" i="19"/>
  <c r="AL21" i="23"/>
  <c r="AJ21" i="23"/>
  <c r="AK21" i="23"/>
  <c r="AM21" i="23"/>
  <c r="AL17" i="23"/>
  <c r="AM17" i="23"/>
  <c r="AK17" i="23"/>
  <c r="AJ17" i="23"/>
  <c r="AJ8" i="23"/>
  <c r="AL8" i="23"/>
  <c r="AM8" i="23"/>
  <c r="AK8" i="23"/>
  <c r="AJ42" i="23"/>
  <c r="AL42" i="23"/>
  <c r="AK42" i="23"/>
  <c r="AJ38" i="23"/>
  <c r="AL38" i="23"/>
  <c r="AK38" i="23"/>
  <c r="AM41" i="23"/>
  <c r="AM37" i="23"/>
  <c r="AN5" i="23"/>
  <c r="AN18" i="23"/>
  <c r="AN8" i="23"/>
  <c r="AN42" i="23"/>
  <c r="AN38" i="23"/>
  <c r="AN34" i="23"/>
  <c r="AK19" i="24"/>
  <c r="AM19" i="24"/>
  <c r="AL19" i="24"/>
  <c r="AJ19" i="24"/>
  <c r="AK15" i="24"/>
  <c r="AJ15" i="24"/>
  <c r="AM15" i="24"/>
  <c r="AL15" i="24"/>
  <c r="AL26" i="24"/>
  <c r="AK26" i="24"/>
  <c r="AJ26" i="24"/>
  <c r="AK38" i="24"/>
  <c r="AJ38" i="24"/>
  <c r="AL38" i="24"/>
  <c r="AJ34" i="24"/>
  <c r="AL34" i="24"/>
  <c r="AK34" i="24"/>
  <c r="AM38" i="24"/>
  <c r="AM34" i="24"/>
  <c r="AN21" i="24"/>
  <c r="AN17" i="24"/>
  <c r="AN13" i="24"/>
  <c r="AN6" i="24"/>
  <c r="AN40" i="24"/>
  <c r="AN36" i="24"/>
  <c r="AN27" i="24"/>
  <c r="AM42" i="25"/>
  <c r="AL42" i="25"/>
  <c r="AK42" i="25"/>
  <c r="AM38" i="25"/>
  <c r="AL38" i="25"/>
  <c r="AK38" i="25"/>
  <c r="AM34" i="25"/>
  <c r="AL34" i="25"/>
  <c r="AK34" i="25"/>
  <c r="AN21" i="25"/>
  <c r="AN41" i="25"/>
  <c r="AN37" i="25"/>
  <c r="AN33" i="25"/>
  <c r="AO21" i="25"/>
  <c r="AO40" i="25"/>
  <c r="AO36" i="25"/>
  <c r="AL18" i="21"/>
  <c r="AL12" i="21"/>
  <c r="AL8" i="21"/>
  <c r="AK20" i="23"/>
  <c r="AL20" i="23"/>
  <c r="AJ20" i="23"/>
  <c r="AM20" i="23"/>
  <c r="AL16" i="23"/>
  <c r="AM16" i="23"/>
  <c r="AJ16" i="23"/>
  <c r="AK16" i="23"/>
  <c r="AK7" i="23"/>
  <c r="AJ7" i="23"/>
  <c r="AM7" i="23"/>
  <c r="AL7" i="23"/>
  <c r="AK41" i="23"/>
  <c r="AJ41" i="23"/>
  <c r="AL41" i="23"/>
  <c r="AK37" i="23"/>
  <c r="AL37" i="23"/>
  <c r="AJ37" i="23"/>
  <c r="AM40" i="23"/>
  <c r="AM36" i="23"/>
  <c r="AN21" i="23"/>
  <c r="AN17" i="23"/>
  <c r="AN7" i="23"/>
  <c r="AN41" i="23"/>
  <c r="AN37" i="23"/>
  <c r="AJ5" i="24"/>
  <c r="AM5" i="24"/>
  <c r="AL5" i="24"/>
  <c r="AK5" i="24"/>
  <c r="AM18" i="24"/>
  <c r="AK18" i="24"/>
  <c r="AJ18" i="24"/>
  <c r="AL18" i="24"/>
  <c r="AJ14" i="24"/>
  <c r="AK14" i="24"/>
  <c r="AL14" i="24"/>
  <c r="AM14" i="24"/>
  <c r="AJ41" i="24"/>
  <c r="AL41" i="24"/>
  <c r="AK41" i="24"/>
  <c r="AJ37" i="24"/>
  <c r="AK37" i="24"/>
  <c r="AL37" i="24"/>
  <c r="AL27" i="24"/>
  <c r="AJ27" i="24"/>
  <c r="AK27" i="24"/>
  <c r="AM41" i="24"/>
  <c r="AM37" i="24"/>
  <c r="AM28" i="24"/>
  <c r="AJ28" i="24"/>
  <c r="AL28" i="24"/>
  <c r="AK28" i="24"/>
  <c r="AN20" i="24"/>
  <c r="AN16" i="24"/>
  <c r="AN12" i="24"/>
  <c r="AK12" i="24"/>
  <c r="AL12" i="24"/>
  <c r="AM12" i="24"/>
  <c r="AJ12" i="24"/>
  <c r="AN26" i="24"/>
  <c r="AN39" i="24"/>
  <c r="AN35" i="24"/>
  <c r="AM5" i="25"/>
  <c r="AL5" i="25"/>
  <c r="AK5" i="25"/>
  <c r="AM41" i="25"/>
  <c r="AL41" i="25"/>
  <c r="AK41" i="25"/>
  <c r="AM37" i="25"/>
  <c r="AL37" i="25"/>
  <c r="AK37" i="25"/>
  <c r="AM33" i="25"/>
  <c r="AK33" i="25"/>
  <c r="AL33" i="25"/>
  <c r="AN6" i="25"/>
  <c r="AM6" i="25"/>
  <c r="AK6" i="25"/>
  <c r="AO6" i="25"/>
  <c r="AL6" i="25"/>
  <c r="AN40" i="25"/>
  <c r="AN36" i="25"/>
  <c r="AN32" i="25"/>
  <c r="AO26" i="25"/>
  <c r="AO39" i="25"/>
  <c r="AO35" i="25"/>
  <c r="AK19" i="23"/>
  <c r="AM19" i="23"/>
  <c r="AL19" i="23"/>
  <c r="AJ19" i="23"/>
  <c r="AK15" i="23"/>
  <c r="AJ15" i="23"/>
  <c r="AL15" i="23"/>
  <c r="AM15" i="23"/>
  <c r="AN15" i="23"/>
  <c r="AM6" i="23"/>
  <c r="AL6" i="23"/>
  <c r="AK6" i="23"/>
  <c r="AJ6" i="23"/>
  <c r="AL40" i="23"/>
  <c r="AK40" i="23"/>
  <c r="AJ40" i="23"/>
  <c r="AL36" i="23"/>
  <c r="AK36" i="23"/>
  <c r="AJ36" i="23"/>
  <c r="AM39" i="23"/>
  <c r="AM35" i="23"/>
  <c r="AL35" i="23"/>
  <c r="AJ35" i="23"/>
  <c r="AK35" i="23"/>
  <c r="AN20" i="23"/>
  <c r="AN16" i="23"/>
  <c r="AN6" i="23"/>
  <c r="AN40" i="23"/>
  <c r="AN36" i="23"/>
  <c r="AK21" i="24"/>
  <c r="AM21" i="24"/>
  <c r="AJ21" i="24"/>
  <c r="AL21" i="24"/>
  <c r="AK17" i="24"/>
  <c r="AL17" i="24"/>
  <c r="AJ17" i="24"/>
  <c r="AM17" i="24"/>
  <c r="AK13" i="24"/>
  <c r="AM13" i="24"/>
  <c r="AJ13" i="24"/>
  <c r="AL13" i="24"/>
  <c r="AK40" i="24"/>
  <c r="AL40" i="24"/>
  <c r="AJ40" i="24"/>
  <c r="AK36" i="24"/>
  <c r="AJ36" i="24"/>
  <c r="AL36" i="24"/>
  <c r="AL42" i="24"/>
  <c r="AK42" i="24"/>
  <c r="AJ42" i="24"/>
  <c r="AM40" i="24"/>
  <c r="AM36" i="24"/>
  <c r="AM27" i="24"/>
  <c r="AN19" i="24"/>
  <c r="AN15" i="24"/>
  <c r="AJ11" i="24"/>
  <c r="AM11" i="24"/>
  <c r="AN11" i="24"/>
  <c r="AK11" i="24"/>
  <c r="AL11" i="24"/>
  <c r="AN42" i="24"/>
  <c r="AN38" i="24"/>
  <c r="AN34" i="24"/>
  <c r="AM21" i="25"/>
  <c r="AL21" i="25"/>
  <c r="AK21" i="25"/>
  <c r="AK40" i="25"/>
  <c r="AM40" i="25"/>
  <c r="AL40" i="25"/>
  <c r="AK36" i="25"/>
  <c r="AL36" i="25"/>
  <c r="AM36" i="25"/>
  <c r="AK32" i="25"/>
  <c r="AM32" i="25"/>
  <c r="AL32" i="25"/>
  <c r="AO32" i="25"/>
  <c r="AN26" i="25"/>
  <c r="AN39" i="25"/>
  <c r="AN35" i="25"/>
  <c r="AN31" i="25"/>
  <c r="AL31" i="25"/>
  <c r="AO31" i="25"/>
  <c r="AK31" i="25"/>
  <c r="AM31" i="25"/>
  <c r="AO42" i="25"/>
  <c r="AO38" i="25"/>
  <c r="AO34" i="25"/>
  <c r="AL20" i="21"/>
  <c r="AL16" i="21"/>
  <c r="AL10" i="21"/>
  <c r="AL6" i="21"/>
  <c r="AM5" i="23"/>
  <c r="AL5" i="23"/>
  <c r="AJ5" i="23"/>
  <c r="AK5" i="23"/>
  <c r="AM18" i="23"/>
  <c r="AJ18" i="23"/>
  <c r="AK18" i="23"/>
  <c r="AL18" i="23"/>
  <c r="AL9" i="23"/>
  <c r="AK9" i="23"/>
  <c r="AJ9" i="23"/>
  <c r="AM9" i="23"/>
  <c r="AL26" i="23"/>
  <c r="AJ26" i="23"/>
  <c r="AK26" i="23"/>
  <c r="AM26" i="23"/>
  <c r="AL39" i="23"/>
  <c r="AJ39" i="23"/>
  <c r="AK39" i="23"/>
  <c r="AM42" i="23"/>
  <c r="AM38" i="23"/>
  <c r="AM34" i="23"/>
  <c r="AL34" i="23"/>
  <c r="AJ34" i="23"/>
  <c r="AK34" i="23"/>
  <c r="AN19" i="23"/>
  <c r="AN9" i="23"/>
  <c r="AN26" i="23"/>
  <c r="AN39" i="23"/>
  <c r="AN35" i="23"/>
  <c r="AM20" i="24"/>
  <c r="AK20" i="24"/>
  <c r="AL20" i="24"/>
  <c r="AJ20" i="24"/>
  <c r="AK16" i="24"/>
  <c r="AL16" i="24"/>
  <c r="AM16" i="24"/>
  <c r="AJ16" i="24"/>
  <c r="AJ6" i="24"/>
  <c r="AM6" i="24"/>
  <c r="AK6" i="24"/>
  <c r="AL6" i="24"/>
  <c r="AL39" i="24"/>
  <c r="AK39" i="24"/>
  <c r="AJ39" i="24"/>
  <c r="AL35" i="24"/>
  <c r="AJ35" i="24"/>
  <c r="AK35" i="24"/>
  <c r="AM26" i="24"/>
  <c r="AM39" i="24"/>
  <c r="AM35" i="24"/>
  <c r="AN5" i="24"/>
  <c r="AN18" i="24"/>
  <c r="AN14" i="24"/>
  <c r="AL7" i="24"/>
  <c r="AK7" i="24"/>
  <c r="AM7" i="24"/>
  <c r="AJ7" i="24"/>
  <c r="AN7" i="24"/>
  <c r="AN41" i="24"/>
  <c r="AN37" i="24"/>
  <c r="AN28" i="24"/>
  <c r="AM26" i="25"/>
  <c r="AL26" i="25"/>
  <c r="AK26" i="25"/>
  <c r="AL39" i="25"/>
  <c r="AK39" i="25"/>
  <c r="AM39" i="25"/>
  <c r="AL35" i="25"/>
  <c r="AK35" i="25"/>
  <c r="AM35" i="25"/>
  <c r="AN5" i="25"/>
  <c r="AN42" i="25"/>
  <c r="AN38" i="25"/>
  <c r="AN34" i="25"/>
  <c r="AO5" i="25"/>
  <c r="AO41" i="25"/>
  <c r="AO37" i="25"/>
  <c r="AO33" i="25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B62" i="20"/>
  <c r="B58" i="20"/>
  <c r="E62" i="20"/>
  <c r="E58" i="20"/>
  <c r="AK20" i="21"/>
  <c r="AI20" i="21"/>
  <c r="AJ20" i="21"/>
  <c r="AK16" i="21"/>
  <c r="AI16" i="21"/>
  <c r="AJ16" i="21"/>
  <c r="AK10" i="21"/>
  <c r="AJ10" i="21"/>
  <c r="AI10" i="21"/>
  <c r="AK6" i="21"/>
  <c r="AJ6" i="21"/>
  <c r="AI6" i="21"/>
  <c r="AL19" i="21"/>
  <c r="AL15" i="21"/>
  <c r="AL9" i="21"/>
  <c r="AM5" i="21"/>
  <c r="AM17" i="21"/>
  <c r="AM11" i="21"/>
  <c r="AM7" i="21"/>
  <c r="AL40" i="21"/>
  <c r="AJ40" i="21"/>
  <c r="AI40" i="21"/>
  <c r="AK40" i="21"/>
  <c r="AL36" i="21"/>
  <c r="AJ36" i="21"/>
  <c r="AI36" i="21"/>
  <c r="AK36" i="21"/>
  <c r="AL30" i="21"/>
  <c r="AI30" i="21"/>
  <c r="AJ30" i="21"/>
  <c r="AK30" i="21"/>
  <c r="AM26" i="21"/>
  <c r="AM38" i="21"/>
  <c r="AM34" i="21"/>
  <c r="AM28" i="21"/>
  <c r="AL41" i="22"/>
  <c r="AK41" i="22"/>
  <c r="AJ41" i="22"/>
  <c r="AL37" i="22"/>
  <c r="AK37" i="22"/>
  <c r="AJ37" i="22"/>
  <c r="AL33" i="22"/>
  <c r="AK33" i="22"/>
  <c r="AJ33" i="22"/>
  <c r="AM39" i="22"/>
  <c r="AM35" i="22"/>
  <c r="AN5" i="22"/>
  <c r="AN41" i="22"/>
  <c r="AN37" i="22"/>
  <c r="AN33" i="22"/>
  <c r="AJ19" i="21"/>
  <c r="AK19" i="21"/>
  <c r="AI19" i="21"/>
  <c r="AJ15" i="21"/>
  <c r="AK15" i="21"/>
  <c r="AI15" i="21"/>
  <c r="AI9" i="21"/>
  <c r="AK9" i="21"/>
  <c r="AJ9" i="21"/>
  <c r="AI26" i="21"/>
  <c r="AK26" i="21"/>
  <c r="AJ26" i="21"/>
  <c r="AM20" i="21"/>
  <c r="AM16" i="21"/>
  <c r="AM10" i="21"/>
  <c r="AM6" i="21"/>
  <c r="AL39" i="21"/>
  <c r="AJ39" i="21"/>
  <c r="AI39" i="21"/>
  <c r="AK39" i="21"/>
  <c r="AL35" i="21"/>
  <c r="AI35" i="21"/>
  <c r="AK35" i="21"/>
  <c r="AJ35" i="21"/>
  <c r="AL29" i="21"/>
  <c r="AI29" i="21"/>
  <c r="AK29" i="21"/>
  <c r="AJ29" i="21"/>
  <c r="AM42" i="21"/>
  <c r="AM37" i="21"/>
  <c r="AM33" i="21"/>
  <c r="AM27" i="21"/>
  <c r="AL40" i="22"/>
  <c r="AK40" i="22"/>
  <c r="AJ40" i="22"/>
  <c r="AL36" i="22"/>
  <c r="AK36" i="22"/>
  <c r="AJ36" i="22"/>
  <c r="AL28" i="22"/>
  <c r="AK28" i="22"/>
  <c r="AJ28" i="22"/>
  <c r="AM42" i="22"/>
  <c r="AM38" i="22"/>
  <c r="AM34" i="22"/>
  <c r="AN40" i="22"/>
  <c r="AN36" i="22"/>
  <c r="AN32" i="22"/>
  <c r="AK32" i="22"/>
  <c r="AJ32" i="22"/>
  <c r="AL32" i="22"/>
  <c r="AM32" i="22"/>
  <c r="B47" i="20"/>
  <c r="AK18" i="21"/>
  <c r="AI18" i="21"/>
  <c r="AJ18" i="21"/>
  <c r="AI12" i="21"/>
  <c r="AJ12" i="21"/>
  <c r="AK12" i="21"/>
  <c r="AI8" i="21"/>
  <c r="AK8" i="21"/>
  <c r="AJ8" i="21"/>
  <c r="AL5" i="21"/>
  <c r="AL17" i="21"/>
  <c r="AL11" i="21"/>
  <c r="AL7" i="21"/>
  <c r="AM19" i="21"/>
  <c r="AM15" i="21"/>
  <c r="AM9" i="21"/>
  <c r="AL26" i="21"/>
  <c r="AL38" i="21"/>
  <c r="AI38" i="21"/>
  <c r="AK38" i="21"/>
  <c r="AJ38" i="21"/>
  <c r="AL34" i="21"/>
  <c r="AK34" i="21"/>
  <c r="AJ34" i="21"/>
  <c r="AI34" i="21"/>
  <c r="AL28" i="21"/>
  <c r="AJ28" i="21"/>
  <c r="AI28" i="21"/>
  <c r="AK28" i="21"/>
  <c r="AM40" i="21"/>
  <c r="AM36" i="21"/>
  <c r="AM30" i="21"/>
  <c r="AJ26" i="22"/>
  <c r="AL26" i="22"/>
  <c r="AK26" i="22"/>
  <c r="AM26" i="22"/>
  <c r="AN26" i="22"/>
  <c r="AK39" i="22"/>
  <c r="AJ39" i="22"/>
  <c r="AL39" i="22"/>
  <c r="AK35" i="22"/>
  <c r="AJ35" i="22"/>
  <c r="AL35" i="22"/>
  <c r="AK27" i="22"/>
  <c r="AJ27" i="22"/>
  <c r="AL27" i="22"/>
  <c r="AM27" i="22"/>
  <c r="AN27" i="22"/>
  <c r="AM41" i="22"/>
  <c r="AM37" i="22"/>
  <c r="AM33" i="22"/>
  <c r="AN39" i="22"/>
  <c r="AN35" i="22"/>
  <c r="AN28" i="22"/>
  <c r="AK5" i="21"/>
  <c r="AJ5" i="21"/>
  <c r="AI5" i="21"/>
  <c r="AK17" i="21"/>
  <c r="AI17" i="21"/>
  <c r="AJ17" i="21"/>
  <c r="AI11" i="21"/>
  <c r="AK11" i="21"/>
  <c r="AJ11" i="21"/>
  <c r="AI7" i="21"/>
  <c r="AK7" i="21"/>
  <c r="AJ7" i="21"/>
  <c r="AM18" i="21"/>
  <c r="AM12" i="21"/>
  <c r="AM8" i="21"/>
  <c r="AL42" i="21"/>
  <c r="AK42" i="21"/>
  <c r="AJ42" i="21"/>
  <c r="AI42" i="21"/>
  <c r="AL37" i="21"/>
  <c r="AJ37" i="21"/>
  <c r="AI37" i="21"/>
  <c r="AK37" i="21"/>
  <c r="AL33" i="21"/>
  <c r="AI33" i="21"/>
  <c r="AK33" i="21"/>
  <c r="AJ33" i="21"/>
  <c r="AL27" i="21"/>
  <c r="AJ27" i="21"/>
  <c r="AI27" i="21"/>
  <c r="AK27" i="21"/>
  <c r="AM39" i="21"/>
  <c r="AM35" i="21"/>
  <c r="AM29" i="21"/>
  <c r="AK42" i="22"/>
  <c r="AJ42" i="22"/>
  <c r="AL42" i="22"/>
  <c r="AK38" i="22"/>
  <c r="AJ38" i="22"/>
  <c r="AL38" i="22"/>
  <c r="AK34" i="22"/>
  <c r="AJ34" i="22"/>
  <c r="AL34" i="22"/>
  <c r="AL5" i="22"/>
  <c r="AJ5" i="22"/>
  <c r="AK5" i="22"/>
  <c r="AM5" i="22"/>
  <c r="AM40" i="22"/>
  <c r="AM36" i="22"/>
  <c r="AM28" i="22"/>
  <c r="AN42" i="22"/>
  <c r="AN38" i="22"/>
  <c r="AN34" i="22"/>
  <c r="AL19" i="22"/>
  <c r="AK19" i="22"/>
  <c r="AJ19" i="22"/>
  <c r="AK15" i="22"/>
  <c r="AJ15" i="22"/>
  <c r="AL15" i="22"/>
  <c r="AK11" i="22"/>
  <c r="AJ11" i="22"/>
  <c r="AL11" i="22"/>
  <c r="AM18" i="22"/>
  <c r="AM14" i="22"/>
  <c r="AN16" i="22"/>
  <c r="AN12" i="22"/>
  <c r="AK18" i="22"/>
  <c r="AJ18" i="22"/>
  <c r="AL18" i="22"/>
  <c r="AK14" i="22"/>
  <c r="AJ14" i="22"/>
  <c r="AL14" i="22"/>
  <c r="AK10" i="22"/>
  <c r="AJ10" i="22"/>
  <c r="AM10" i="22"/>
  <c r="AL10" i="22"/>
  <c r="AM17" i="22"/>
  <c r="AM13" i="22"/>
  <c r="AN19" i="22"/>
  <c r="AN15" i="22"/>
  <c r="AN11" i="22"/>
  <c r="AK17" i="22"/>
  <c r="AL17" i="22"/>
  <c r="AJ17" i="22"/>
  <c r="AK13" i="22"/>
  <c r="AL13" i="22"/>
  <c r="AJ13" i="22"/>
  <c r="AM16" i="22"/>
  <c r="AM12" i="22"/>
  <c r="AN18" i="22"/>
  <c r="AN14" i="22"/>
  <c r="AN10" i="22"/>
  <c r="AL20" i="22"/>
  <c r="AM20" i="22"/>
  <c r="AK20" i="22"/>
  <c r="AJ20" i="22"/>
  <c r="AN20" i="22"/>
  <c r="AL16" i="22"/>
  <c r="AK16" i="22"/>
  <c r="AJ16" i="22"/>
  <c r="AL12" i="22"/>
  <c r="AK12" i="22"/>
  <c r="AJ12" i="22"/>
  <c r="AM19" i="22"/>
  <c r="AM15" i="22"/>
  <c r="AM11" i="22"/>
  <c r="AN17" i="22"/>
  <c r="AN13" i="22"/>
  <c r="AK21" i="22"/>
  <c r="AJ21" i="22"/>
  <c r="AL21" i="22"/>
  <c r="AN21" i="22"/>
  <c r="AM21" i="22"/>
  <c r="B54" i="20"/>
  <c r="B50" i="20"/>
  <c r="B53" i="20"/>
  <c r="B49" i="20"/>
  <c r="E54" i="20"/>
  <c r="B60" i="20"/>
  <c r="B56" i="20"/>
  <c r="B52" i="20"/>
  <c r="B48" i="20"/>
  <c r="D63" i="20"/>
  <c r="D59" i="20"/>
  <c r="D55" i="20"/>
  <c r="D51" i="20"/>
  <c r="D47" i="20"/>
  <c r="E50" i="20"/>
  <c r="B47" i="18"/>
  <c r="D45" i="18"/>
  <c r="D37" i="18"/>
  <c r="B39" i="18"/>
  <c r="B43" i="18"/>
  <c r="D41" i="18"/>
  <c r="E48" i="18"/>
  <c r="E44" i="18"/>
  <c r="E40" i="18"/>
  <c r="C42" i="18"/>
  <c r="B45" i="18"/>
  <c r="B41" i="18"/>
  <c r="E37" i="18"/>
  <c r="D48" i="18"/>
  <c r="D44" i="18"/>
  <c r="D40" i="18"/>
  <c r="D62" i="20"/>
  <c r="D58" i="20"/>
  <c r="D54" i="20"/>
  <c r="D50" i="20"/>
  <c r="B48" i="18"/>
  <c r="B44" i="18"/>
  <c r="B40" i="18"/>
  <c r="E45" i="18"/>
  <c r="E41" i="18"/>
  <c r="E63" i="20"/>
  <c r="E59" i="20"/>
  <c r="E55" i="20"/>
  <c r="E51" i="20"/>
  <c r="E47" i="20"/>
  <c r="F46" i="18"/>
  <c r="G46" i="18"/>
  <c r="G54" i="19"/>
  <c r="G50" i="19"/>
  <c r="F60" i="20"/>
  <c r="G60" i="20"/>
  <c r="C56" i="20"/>
  <c r="F52" i="20"/>
  <c r="G52" i="20"/>
  <c r="C46" i="18"/>
  <c r="F42" i="18"/>
  <c r="G42" i="18"/>
  <c r="C38" i="18"/>
  <c r="G62" i="19"/>
  <c r="C60" i="20"/>
  <c r="F56" i="20"/>
  <c r="G56" i="20"/>
  <c r="C52" i="20"/>
  <c r="F48" i="20"/>
  <c r="G48" i="20"/>
  <c r="C48" i="20"/>
  <c r="F38" i="18"/>
  <c r="G38" i="18"/>
  <c r="G58" i="19"/>
  <c r="F47" i="18"/>
  <c r="G47" i="18"/>
  <c r="C47" i="18"/>
  <c r="D46" i="18"/>
  <c r="F43" i="18"/>
  <c r="G43" i="18"/>
  <c r="C43" i="18"/>
  <c r="D42" i="18"/>
  <c r="G39" i="18"/>
  <c r="F39" i="18"/>
  <c r="C39" i="18"/>
  <c r="D38" i="18"/>
  <c r="G59" i="19"/>
  <c r="G55" i="19"/>
  <c r="G51" i="19"/>
  <c r="G47" i="19"/>
  <c r="F61" i="20"/>
  <c r="G61" i="20"/>
  <c r="C61" i="20"/>
  <c r="D60" i="20"/>
  <c r="F57" i="20"/>
  <c r="G57" i="20"/>
  <c r="C57" i="20"/>
  <c r="B46" i="18"/>
  <c r="B42" i="18"/>
  <c r="B38" i="18"/>
  <c r="E47" i="18"/>
  <c r="G45" i="18"/>
  <c r="F45" i="18"/>
  <c r="C45" i="18"/>
  <c r="E43" i="18"/>
  <c r="G41" i="18"/>
  <c r="F41" i="18"/>
  <c r="C41" i="18"/>
  <c r="E39" i="18"/>
  <c r="F37" i="18"/>
  <c r="G37" i="18"/>
  <c r="C37" i="18"/>
  <c r="G61" i="19"/>
  <c r="G57" i="19"/>
  <c r="G53" i="19"/>
  <c r="G49" i="19"/>
  <c r="C63" i="20"/>
  <c r="E61" i="20"/>
  <c r="F59" i="20"/>
  <c r="G59" i="20"/>
  <c r="C59" i="20"/>
  <c r="E57" i="20"/>
  <c r="F55" i="20"/>
  <c r="G55" i="20"/>
  <c r="C55" i="20"/>
  <c r="E53" i="20"/>
  <c r="F51" i="20"/>
  <c r="G51" i="20"/>
  <c r="C51" i="20"/>
  <c r="E49" i="20"/>
  <c r="G47" i="20"/>
  <c r="F47" i="20"/>
  <c r="C47" i="20"/>
  <c r="AM26" i="27"/>
  <c r="C48" i="18"/>
  <c r="D47" i="18"/>
  <c r="E46" i="18"/>
  <c r="G44" i="18"/>
  <c r="F44" i="18"/>
  <c r="C44" i="18"/>
  <c r="D43" i="18"/>
  <c r="E42" i="18"/>
  <c r="G40" i="18"/>
  <c r="F40" i="18"/>
  <c r="C40" i="18"/>
  <c r="D39" i="18"/>
  <c r="E38" i="18"/>
  <c r="G60" i="19"/>
  <c r="G56" i="19"/>
  <c r="G52" i="19"/>
  <c r="G48" i="19"/>
  <c r="G62" i="20"/>
  <c r="F62" i="20"/>
  <c r="C62" i="20"/>
  <c r="D61" i="20"/>
  <c r="E60" i="20"/>
  <c r="F58" i="20"/>
  <c r="G58" i="20"/>
  <c r="C58" i="20"/>
  <c r="D57" i="20"/>
  <c r="E56" i="20"/>
  <c r="G54" i="20"/>
  <c r="F54" i="20"/>
  <c r="C54" i="20"/>
  <c r="D53" i="20"/>
  <c r="E52" i="20"/>
  <c r="F50" i="20"/>
  <c r="G50" i="20"/>
  <c r="C50" i="20"/>
  <c r="D49" i="20"/>
  <c r="E48" i="20"/>
  <c r="AM42" i="26"/>
  <c r="AM21" i="27"/>
  <c r="AM17" i="27"/>
  <c r="AM13" i="27"/>
  <c r="AM9" i="27"/>
  <c r="AM42" i="27"/>
  <c r="AM38" i="27"/>
  <c r="AM34" i="27"/>
  <c r="AM30" i="27"/>
  <c r="AN5" i="27"/>
  <c r="AN18" i="27"/>
  <c r="AN14" i="27"/>
  <c r="AN10" i="27"/>
  <c r="AN6" i="27"/>
  <c r="D56" i="20"/>
  <c r="F53" i="20"/>
  <c r="G53" i="20"/>
  <c r="C53" i="20"/>
  <c r="D52" i="20"/>
  <c r="F49" i="20"/>
  <c r="G49" i="20"/>
  <c r="C49" i="20"/>
  <c r="D48" i="20"/>
  <c r="AL5" i="26"/>
  <c r="AK5" i="26"/>
  <c r="AJ5" i="26"/>
  <c r="AK21" i="26"/>
  <c r="AJ21" i="26"/>
  <c r="AL21" i="26"/>
  <c r="AK26" i="26"/>
  <c r="AJ26" i="26"/>
  <c r="AL26" i="26"/>
  <c r="AJ27" i="26"/>
  <c r="AL27" i="26"/>
  <c r="AK27" i="26"/>
  <c r="AN26" i="26"/>
  <c r="AN27" i="26"/>
  <c r="AL19" i="27"/>
  <c r="AK19" i="27"/>
  <c r="AJ19" i="27"/>
  <c r="AL15" i="27"/>
  <c r="AK15" i="27"/>
  <c r="AJ15" i="27"/>
  <c r="AL11" i="27"/>
  <c r="AK11" i="27"/>
  <c r="AJ11" i="27"/>
  <c r="AL7" i="27"/>
  <c r="AK7" i="27"/>
  <c r="AJ7" i="27"/>
  <c r="AK40" i="27"/>
  <c r="AJ40" i="27"/>
  <c r="AL40" i="27"/>
  <c r="AK36" i="27"/>
  <c r="AJ36" i="27"/>
  <c r="AL36" i="27"/>
  <c r="AK32" i="27"/>
  <c r="AJ32" i="27"/>
  <c r="AL32" i="27"/>
  <c r="AK28" i="27"/>
  <c r="AJ28" i="27"/>
  <c r="AL28" i="27"/>
  <c r="AN40" i="27"/>
  <c r="AN36" i="27"/>
  <c r="AN32" i="27"/>
  <c r="AN28" i="27"/>
  <c r="AK42" i="26"/>
  <c r="AJ42" i="26"/>
  <c r="AL42" i="26"/>
  <c r="AM5" i="26"/>
  <c r="AM29" i="26"/>
  <c r="AN42" i="26"/>
  <c r="AJ5" i="27"/>
  <c r="AK5" i="27"/>
  <c r="AL5" i="27"/>
  <c r="AJ18" i="27"/>
  <c r="AL18" i="27"/>
  <c r="AK18" i="27"/>
  <c r="AJ14" i="27"/>
  <c r="AL14" i="27"/>
  <c r="AK14" i="27"/>
  <c r="AJ10" i="27"/>
  <c r="AL10" i="27"/>
  <c r="AK10" i="27"/>
  <c r="AL26" i="27"/>
  <c r="AK26" i="27"/>
  <c r="AJ26" i="27"/>
  <c r="AL39" i="27"/>
  <c r="AK39" i="27"/>
  <c r="AJ39" i="27"/>
  <c r="AL35" i="27"/>
  <c r="AK35" i="27"/>
  <c r="AL31" i="27"/>
  <c r="AK31" i="27"/>
  <c r="AJ31" i="27"/>
  <c r="AL27" i="27"/>
  <c r="AK27" i="27"/>
  <c r="AJ27" i="27"/>
  <c r="AM20" i="27"/>
  <c r="AM16" i="27"/>
  <c r="AM12" i="27"/>
  <c r="AM8" i="27"/>
  <c r="AM41" i="27"/>
  <c r="AM37" i="27"/>
  <c r="AM33" i="27"/>
  <c r="AM29" i="27"/>
  <c r="AN21" i="27"/>
  <c r="AN17" i="27"/>
  <c r="AN13" i="27"/>
  <c r="AN9" i="27"/>
  <c r="AN26" i="27"/>
  <c r="AN39" i="27"/>
  <c r="AN35" i="27"/>
  <c r="AN31" i="27"/>
  <c r="AN27" i="27"/>
  <c r="AL29" i="26"/>
  <c r="AK29" i="26"/>
  <c r="AJ29" i="26"/>
  <c r="AM21" i="26"/>
  <c r="AN5" i="26"/>
  <c r="AM28" i="26"/>
  <c r="AK21" i="27"/>
  <c r="AJ21" i="27"/>
  <c r="AL21" i="27"/>
  <c r="AK17" i="27"/>
  <c r="AJ17" i="27"/>
  <c r="AL17" i="27"/>
  <c r="AK13" i="27"/>
  <c r="AJ13" i="27"/>
  <c r="AL13" i="27"/>
  <c r="AK9" i="27"/>
  <c r="AJ9" i="27"/>
  <c r="AL9" i="27"/>
  <c r="AL42" i="27"/>
  <c r="AK42" i="27"/>
  <c r="AJ42" i="27"/>
  <c r="AL38" i="27"/>
  <c r="AK38" i="27"/>
  <c r="AJ38" i="27"/>
  <c r="AL34" i="27"/>
  <c r="AK34" i="27"/>
  <c r="AJ34" i="27"/>
  <c r="AL30" i="27"/>
  <c r="AK30" i="27"/>
  <c r="AJ30" i="27"/>
  <c r="AM5" i="27"/>
  <c r="AM19" i="27"/>
  <c r="AM15" i="27"/>
  <c r="AM11" i="27"/>
  <c r="AM7" i="27"/>
  <c r="AM40" i="27"/>
  <c r="AM36" i="27"/>
  <c r="AM32" i="27"/>
  <c r="AM28" i="27"/>
  <c r="AN20" i="27"/>
  <c r="AN16" i="27"/>
  <c r="AN12" i="27"/>
  <c r="AN8" i="27"/>
  <c r="AN42" i="27"/>
  <c r="AN38" i="27"/>
  <c r="AN34" i="27"/>
  <c r="AN30" i="27"/>
  <c r="AJ6" i="27"/>
  <c r="AL6" i="27"/>
  <c r="AK6" i="27"/>
  <c r="AL28" i="26"/>
  <c r="AK28" i="26"/>
  <c r="AJ28" i="26"/>
  <c r="AN21" i="26"/>
  <c r="AM26" i="26"/>
  <c r="AM27" i="26"/>
  <c r="AN28" i="26"/>
  <c r="AL20" i="27"/>
  <c r="AK20" i="27"/>
  <c r="AJ20" i="27"/>
  <c r="AL16" i="27"/>
  <c r="AK16" i="27"/>
  <c r="AJ16" i="27"/>
  <c r="AL12" i="27"/>
  <c r="AK12" i="27"/>
  <c r="AJ12" i="27"/>
  <c r="AL8" i="27"/>
  <c r="AK8" i="27"/>
  <c r="AJ8" i="27"/>
  <c r="AJ41" i="27"/>
  <c r="AL41" i="27"/>
  <c r="AK41" i="27"/>
  <c r="AJ37" i="27"/>
  <c r="AL37" i="27"/>
  <c r="AK37" i="27"/>
  <c r="AJ33" i="27"/>
  <c r="AL33" i="27"/>
  <c r="AK33" i="27"/>
  <c r="AJ29" i="27"/>
  <c r="AL29" i="27"/>
  <c r="AK29" i="27"/>
  <c r="AM18" i="27"/>
  <c r="AM14" i="27"/>
  <c r="AM10" i="27"/>
  <c r="AM6" i="27"/>
  <c r="AM39" i="27"/>
  <c r="AM35" i="27"/>
  <c r="AM31" i="27"/>
  <c r="AM27" i="27"/>
  <c r="AN19" i="27"/>
  <c r="AN15" i="27"/>
  <c r="AN11" i="27"/>
  <c r="AN7" i="27"/>
  <c r="AN41" i="27"/>
  <c r="AN37" i="27"/>
  <c r="AN33" i="27"/>
  <c r="AN29" i="27"/>
  <c r="C17" i="16"/>
  <c r="D17" i="16"/>
  <c r="E17" i="16"/>
  <c r="B18" i="16"/>
  <c r="C18" i="16"/>
  <c r="D18" i="16"/>
  <c r="E18" i="16"/>
  <c r="B19" i="16"/>
  <c r="C19" i="16"/>
  <c r="D19" i="16"/>
  <c r="E19" i="16"/>
  <c r="B20" i="16"/>
  <c r="C20" i="16"/>
  <c r="D20" i="16"/>
  <c r="E20" i="16"/>
  <c r="B21" i="16"/>
  <c r="C21" i="16"/>
  <c r="D21" i="16"/>
  <c r="E21" i="16"/>
  <c r="B22" i="16"/>
  <c r="C22" i="16"/>
  <c r="D22" i="16"/>
  <c r="E22" i="16"/>
  <c r="B23" i="16"/>
  <c r="C23" i="16"/>
  <c r="D23" i="16"/>
  <c r="E23" i="16"/>
  <c r="C24" i="16"/>
  <c r="D24" i="16"/>
  <c r="D36" i="16" s="1"/>
  <c r="E24" i="16"/>
  <c r="F24" i="16"/>
  <c r="F18" i="16"/>
  <c r="F19" i="16"/>
  <c r="F20" i="16"/>
  <c r="F21" i="16"/>
  <c r="F22" i="16"/>
  <c r="F23" i="16"/>
  <c r="F17" i="16"/>
  <c r="X78" i="13"/>
  <c r="C34" i="16" l="1"/>
  <c r="C30" i="16"/>
  <c r="E34" i="16"/>
  <c r="E32" i="16"/>
  <c r="E30" i="16"/>
  <c r="E29" i="16"/>
  <c r="C32" i="16"/>
  <c r="C29" i="16"/>
  <c r="B36" i="16"/>
  <c r="F36" i="16"/>
  <c r="E35" i="16"/>
  <c r="E33" i="16"/>
  <c r="E31" i="16"/>
  <c r="G29" i="16"/>
  <c r="F29" i="16"/>
  <c r="B29" i="16"/>
  <c r="G32" i="16"/>
  <c r="F32" i="16"/>
  <c r="E36" i="16"/>
  <c r="D35" i="16"/>
  <c r="D34" i="16"/>
  <c r="D33" i="16"/>
  <c r="D32" i="16"/>
  <c r="D31" i="16"/>
  <c r="D30" i="16"/>
  <c r="D29" i="16"/>
  <c r="G31" i="16"/>
  <c r="F31" i="16"/>
  <c r="G35" i="16"/>
  <c r="F35" i="16"/>
  <c r="C35" i="16"/>
  <c r="C33" i="16"/>
  <c r="C31" i="16"/>
  <c r="G34" i="16"/>
  <c r="F34" i="16"/>
  <c r="G30" i="16"/>
  <c r="F30" i="16"/>
  <c r="C36" i="16"/>
  <c r="B35" i="16"/>
  <c r="B34" i="16"/>
  <c r="B33" i="16"/>
  <c r="B32" i="16"/>
  <c r="B31" i="16"/>
  <c r="B30" i="16"/>
  <c r="G33" i="16"/>
  <c r="F33" i="16"/>
  <c r="I25" i="4"/>
  <c r="H9" i="3"/>
  <c r="H10" i="3"/>
  <c r="H11" i="3"/>
  <c r="H12" i="3"/>
  <c r="H13" i="3"/>
  <c r="H14" i="3"/>
  <c r="H15" i="3"/>
  <c r="H16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70" i="3"/>
  <c r="H59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60" i="4"/>
  <c r="H61" i="4"/>
  <c r="H62" i="4"/>
  <c r="H63" i="4"/>
  <c r="H64" i="4"/>
  <c r="H65" i="4"/>
  <c r="H66" i="4"/>
  <c r="H67" i="4"/>
  <c r="H68" i="4"/>
  <c r="H69" i="4"/>
  <c r="H70" i="4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71" i="5"/>
  <c r="H72" i="5"/>
  <c r="H73" i="5"/>
  <c r="H74" i="5"/>
  <c r="H75" i="5"/>
  <c r="H8" i="5"/>
  <c r="H8" i="4"/>
  <c r="X87" i="13"/>
  <c r="X86" i="13"/>
  <c r="X85" i="13"/>
  <c r="X84" i="13"/>
  <c r="X83" i="13"/>
  <c r="X82" i="13"/>
  <c r="X81" i="13"/>
  <c r="X80" i="13"/>
  <c r="X79" i="13"/>
  <c r="X75" i="13"/>
  <c r="X74" i="13"/>
  <c r="X73" i="13"/>
  <c r="X72" i="13"/>
  <c r="X71" i="13"/>
  <c r="X89" i="12"/>
  <c r="X88" i="12"/>
  <c r="X87" i="12"/>
  <c r="X86" i="12"/>
  <c r="X85" i="12"/>
  <c r="X83" i="12"/>
  <c r="X84" i="12"/>
  <c r="X82" i="12"/>
  <c r="X81" i="12"/>
  <c r="X80" i="12"/>
  <c r="X78" i="12"/>
  <c r="X77" i="12"/>
  <c r="X76" i="12"/>
  <c r="X75" i="12"/>
  <c r="X74" i="12"/>
  <c r="X73" i="12"/>
  <c r="X64" i="10"/>
  <c r="X63" i="10"/>
  <c r="X62" i="10"/>
  <c r="X61" i="10"/>
  <c r="X60" i="10"/>
  <c r="X59" i="10"/>
  <c r="X57" i="10"/>
  <c r="X56" i="10"/>
  <c r="X55" i="10"/>
  <c r="X54" i="10"/>
  <c r="X53" i="10"/>
  <c r="X52" i="10"/>
  <c r="X52" i="8" l="1"/>
  <c r="X51" i="8"/>
  <c r="X50" i="8"/>
  <c r="X49" i="8"/>
  <c r="X47" i="8"/>
  <c r="X46" i="8"/>
  <c r="X45" i="8"/>
  <c r="X44" i="8"/>
  <c r="X43" i="8"/>
  <c r="X42" i="8"/>
  <c r="X70" i="7"/>
  <c r="X72" i="7"/>
  <c r="X73" i="7"/>
  <c r="X74" i="7"/>
  <c r="X75" i="7"/>
  <c r="X76" i="7"/>
  <c r="X78" i="7"/>
  <c r="X79" i="7"/>
  <c r="X80" i="7"/>
  <c r="X81" i="7"/>
  <c r="X69" i="7"/>
  <c r="X68" i="7"/>
  <c r="X67" i="7"/>
  <c r="H59" i="10"/>
  <c r="V74" i="13" l="1"/>
  <c r="V75" i="13"/>
  <c r="W78" i="13"/>
  <c r="C81" i="13"/>
  <c r="C83" i="13"/>
  <c r="D85" i="13"/>
  <c r="J81" i="12"/>
  <c r="P83" i="12"/>
  <c r="C52" i="10"/>
  <c r="K52" i="10"/>
  <c r="S52" i="10"/>
  <c r="C56" i="10"/>
  <c r="I56" i="10"/>
  <c r="N56" i="10"/>
  <c r="S56" i="10"/>
  <c r="I57" i="10"/>
  <c r="D58" i="10"/>
  <c r="I58" i="10"/>
  <c r="D59" i="10"/>
  <c r="J59" i="10"/>
  <c r="C60" i="10"/>
  <c r="E60" i="10"/>
  <c r="F60" i="10"/>
  <c r="G60" i="10"/>
  <c r="I60" i="10"/>
  <c r="J60" i="10"/>
  <c r="K60" i="10"/>
  <c r="M60" i="10"/>
  <c r="N60" i="10"/>
  <c r="O60" i="10"/>
  <c r="Q60" i="10"/>
  <c r="R60" i="10"/>
  <c r="S60" i="10"/>
  <c r="U60" i="10"/>
  <c r="V60" i="10"/>
  <c r="W60" i="10"/>
  <c r="E61" i="10"/>
  <c r="J61" i="10"/>
  <c r="C62" i="10"/>
  <c r="D62" i="10"/>
  <c r="E62" i="10"/>
  <c r="G62" i="10"/>
  <c r="H62" i="10"/>
  <c r="I62" i="10"/>
  <c r="K62" i="10"/>
  <c r="L62" i="10"/>
  <c r="M62" i="10"/>
  <c r="O62" i="10"/>
  <c r="P62" i="10"/>
  <c r="Q62" i="10"/>
  <c r="S62" i="10"/>
  <c r="T62" i="10"/>
  <c r="U62" i="10"/>
  <c r="W62" i="10"/>
  <c r="F63" i="10"/>
  <c r="K63" i="10"/>
  <c r="C64" i="10"/>
  <c r="E64" i="10"/>
  <c r="F64" i="10"/>
  <c r="G64" i="10"/>
  <c r="I64" i="10"/>
  <c r="J64" i="10"/>
  <c r="K64" i="10"/>
  <c r="M64" i="10"/>
  <c r="N64" i="10"/>
  <c r="O64" i="10"/>
  <c r="Q64" i="10"/>
  <c r="R64" i="10"/>
  <c r="S64" i="10"/>
  <c r="U64" i="10"/>
  <c r="V64" i="10"/>
  <c r="W64" i="10"/>
  <c r="B60" i="10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B48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B46" i="8"/>
  <c r="B45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B42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B64" i="10"/>
  <c r="B62" i="10"/>
  <c r="B56" i="10"/>
  <c r="B54" i="10"/>
  <c r="B83" i="12"/>
  <c r="B78" i="12"/>
  <c r="I72" i="13"/>
  <c r="D73" i="13"/>
  <c r="F74" i="13"/>
  <c r="F75" i="13"/>
  <c r="D76" i="13"/>
  <c r="G78" i="13"/>
  <c r="F79" i="13"/>
  <c r="H80" i="13"/>
  <c r="H81" i="13"/>
  <c r="F82" i="13"/>
  <c r="I83" i="13"/>
  <c r="F84" i="13"/>
  <c r="I85" i="13"/>
  <c r="G86" i="13"/>
  <c r="F71" i="13"/>
  <c r="D74" i="12"/>
  <c r="O75" i="12"/>
  <c r="J76" i="12"/>
  <c r="Q77" i="12"/>
  <c r="P78" i="12"/>
  <c r="G80" i="12"/>
  <c r="R81" i="12"/>
  <c r="H83" i="12"/>
  <c r="K84" i="12"/>
  <c r="N85" i="12"/>
  <c r="Q86" i="12"/>
  <c r="D87" i="12"/>
  <c r="G88" i="12"/>
  <c r="R89" i="12"/>
  <c r="I73" i="12"/>
  <c r="D60" i="10"/>
  <c r="F62" i="10"/>
  <c r="D64" i="10"/>
  <c r="F29" i="9"/>
  <c r="E30" i="9"/>
  <c r="D31" i="9"/>
  <c r="C32" i="9"/>
  <c r="F33" i="9"/>
  <c r="E34" i="9"/>
  <c r="D35" i="9"/>
  <c r="C28" i="9"/>
  <c r="B52" i="8"/>
  <c r="B51" i="8"/>
  <c r="B50" i="8"/>
  <c r="B49" i="8"/>
  <c r="B43" i="8"/>
  <c r="B44" i="8"/>
  <c r="B47" i="8"/>
  <c r="C68" i="7"/>
  <c r="F69" i="7"/>
  <c r="E70" i="7"/>
  <c r="D72" i="7"/>
  <c r="D73" i="7"/>
  <c r="W74" i="7"/>
  <c r="W75" i="7"/>
  <c r="C76" i="7"/>
  <c r="E78" i="7"/>
  <c r="E79" i="7"/>
  <c r="C80" i="7"/>
  <c r="F81" i="7"/>
  <c r="D86" i="13" l="1"/>
  <c r="D84" i="13"/>
  <c r="C82" i="13"/>
  <c r="W76" i="13"/>
  <c r="V73" i="13"/>
  <c r="M72" i="13"/>
  <c r="B73" i="13"/>
  <c r="T86" i="13"/>
  <c r="T85" i="13"/>
  <c r="T84" i="13"/>
  <c r="S83" i="13"/>
  <c r="S82" i="13"/>
  <c r="S81" i="13"/>
  <c r="R80" i="13"/>
  <c r="R78" i="13"/>
  <c r="Q76" i="13"/>
  <c r="Q75" i="13"/>
  <c r="Q74" i="13"/>
  <c r="P73" i="13"/>
  <c r="E72" i="13"/>
  <c r="B78" i="13"/>
  <c r="O86" i="13"/>
  <c r="O85" i="13"/>
  <c r="N84" i="13"/>
  <c r="N83" i="13"/>
  <c r="N82" i="13"/>
  <c r="M81" i="13"/>
  <c r="M80" i="13"/>
  <c r="L78" i="13"/>
  <c r="L76" i="13"/>
  <c r="L75" i="13"/>
  <c r="K74" i="13"/>
  <c r="H73" i="13"/>
  <c r="R71" i="13"/>
  <c r="B83" i="13"/>
  <c r="J86" i="13"/>
  <c r="I84" i="13"/>
  <c r="H82" i="13"/>
  <c r="G76" i="13"/>
  <c r="U72" i="13"/>
  <c r="J71" i="13"/>
  <c r="D87" i="13"/>
  <c r="H87" i="13"/>
  <c r="L87" i="13"/>
  <c r="P87" i="13"/>
  <c r="T87" i="13"/>
  <c r="U87" i="13"/>
  <c r="E87" i="13"/>
  <c r="W79" i="13"/>
  <c r="G79" i="13"/>
  <c r="F85" i="13"/>
  <c r="J85" i="13"/>
  <c r="N85" i="13"/>
  <c r="R85" i="13"/>
  <c r="V85" i="13"/>
  <c r="D83" i="13"/>
  <c r="H83" i="13"/>
  <c r="L83" i="13"/>
  <c r="P83" i="13"/>
  <c r="T83" i="13"/>
  <c r="F81" i="13"/>
  <c r="J81" i="13"/>
  <c r="N81" i="13"/>
  <c r="R81" i="13"/>
  <c r="V81" i="13"/>
  <c r="C80" i="13"/>
  <c r="G80" i="13"/>
  <c r="K80" i="13"/>
  <c r="O80" i="13"/>
  <c r="S80" i="13"/>
  <c r="W80" i="13"/>
  <c r="B80" i="13"/>
  <c r="E78" i="13"/>
  <c r="I78" i="13"/>
  <c r="M78" i="13"/>
  <c r="Q78" i="13"/>
  <c r="U78" i="13"/>
  <c r="C75" i="13"/>
  <c r="G75" i="13"/>
  <c r="K75" i="13"/>
  <c r="O75" i="13"/>
  <c r="S75" i="13"/>
  <c r="W75" i="13"/>
  <c r="D74" i="13"/>
  <c r="H74" i="13"/>
  <c r="L74" i="13"/>
  <c r="P74" i="13"/>
  <c r="T74" i="13"/>
  <c r="B74" i="13"/>
  <c r="B79" i="13"/>
  <c r="B84" i="13"/>
  <c r="S87" i="13"/>
  <c r="N87" i="13"/>
  <c r="I87" i="13"/>
  <c r="C87" i="13"/>
  <c r="S86" i="13"/>
  <c r="N86" i="13"/>
  <c r="H86" i="13"/>
  <c r="C86" i="13"/>
  <c r="S85" i="13"/>
  <c r="M85" i="13"/>
  <c r="H85" i="13"/>
  <c r="C85" i="13"/>
  <c r="R84" i="13"/>
  <c r="M84" i="13"/>
  <c r="H84" i="13"/>
  <c r="W83" i="13"/>
  <c r="R83" i="13"/>
  <c r="M83" i="13"/>
  <c r="G83" i="13"/>
  <c r="W82" i="13"/>
  <c r="R82" i="13"/>
  <c r="L82" i="13"/>
  <c r="G82" i="13"/>
  <c r="W81" i="13"/>
  <c r="Q81" i="13"/>
  <c r="L81" i="13"/>
  <c r="G81" i="13"/>
  <c r="V80" i="13"/>
  <c r="Q80" i="13"/>
  <c r="L80" i="13"/>
  <c r="F80" i="13"/>
  <c r="V79" i="13"/>
  <c r="Q79" i="13"/>
  <c r="K79" i="13"/>
  <c r="V78" i="13"/>
  <c r="P78" i="13"/>
  <c r="K78" i="13"/>
  <c r="F78" i="13"/>
  <c r="U76" i="13"/>
  <c r="P76" i="13"/>
  <c r="K76" i="13"/>
  <c r="E76" i="13"/>
  <c r="U75" i="13"/>
  <c r="P75" i="13"/>
  <c r="J75" i="13"/>
  <c r="E75" i="13"/>
  <c r="U74" i="13"/>
  <c r="O74" i="13"/>
  <c r="J74" i="13"/>
  <c r="E74" i="13"/>
  <c r="T73" i="13"/>
  <c r="O73" i="13"/>
  <c r="G73" i="13"/>
  <c r="T72" i="13"/>
  <c r="L72" i="13"/>
  <c r="D72" i="13"/>
  <c r="Q71" i="13"/>
  <c r="I71" i="13"/>
  <c r="D79" i="13"/>
  <c r="H79" i="13"/>
  <c r="L79" i="13"/>
  <c r="P79" i="13"/>
  <c r="T79" i="13"/>
  <c r="J87" i="13"/>
  <c r="M79" i="13"/>
  <c r="B75" i="13"/>
  <c r="B81" i="13"/>
  <c r="B85" i="13"/>
  <c r="W87" i="13"/>
  <c r="R87" i="13"/>
  <c r="M87" i="13"/>
  <c r="G87" i="13"/>
  <c r="W86" i="13"/>
  <c r="R86" i="13"/>
  <c r="L86" i="13"/>
  <c r="W85" i="13"/>
  <c r="Q85" i="13"/>
  <c r="L85" i="13"/>
  <c r="G85" i="13"/>
  <c r="V84" i="13"/>
  <c r="Q84" i="13"/>
  <c r="L84" i="13"/>
  <c r="V83" i="13"/>
  <c r="Q83" i="13"/>
  <c r="K83" i="13"/>
  <c r="F83" i="13"/>
  <c r="V82" i="13"/>
  <c r="P82" i="13"/>
  <c r="K82" i="13"/>
  <c r="U81" i="13"/>
  <c r="P81" i="13"/>
  <c r="K81" i="13"/>
  <c r="E81" i="13"/>
  <c r="U80" i="13"/>
  <c r="P80" i="13"/>
  <c r="J80" i="13"/>
  <c r="E80" i="13"/>
  <c r="U79" i="13"/>
  <c r="O79" i="13"/>
  <c r="J79" i="13"/>
  <c r="E79" i="13"/>
  <c r="T78" i="13"/>
  <c r="O78" i="13"/>
  <c r="J78" i="13"/>
  <c r="D78" i="13"/>
  <c r="T76" i="13"/>
  <c r="O76" i="13"/>
  <c r="I76" i="13"/>
  <c r="T75" i="13"/>
  <c r="N75" i="13"/>
  <c r="I75" i="13"/>
  <c r="D75" i="13"/>
  <c r="S74" i="13"/>
  <c r="N74" i="13"/>
  <c r="I74" i="13"/>
  <c r="C74" i="13"/>
  <c r="S73" i="13"/>
  <c r="L73" i="13"/>
  <c r="Q72" i="13"/>
  <c r="V71" i="13"/>
  <c r="N71" i="13"/>
  <c r="B87" i="13"/>
  <c r="O87" i="13"/>
  <c r="R79" i="13"/>
  <c r="C71" i="13"/>
  <c r="G71" i="13"/>
  <c r="K71" i="13"/>
  <c r="O71" i="13"/>
  <c r="S71" i="13"/>
  <c r="W71" i="13"/>
  <c r="D71" i="13"/>
  <c r="H71" i="13"/>
  <c r="L71" i="13"/>
  <c r="P71" i="13"/>
  <c r="T71" i="13"/>
  <c r="E86" i="13"/>
  <c r="I86" i="13"/>
  <c r="M86" i="13"/>
  <c r="Q86" i="13"/>
  <c r="U86" i="13"/>
  <c r="C84" i="13"/>
  <c r="G84" i="13"/>
  <c r="K84" i="13"/>
  <c r="O84" i="13"/>
  <c r="S84" i="13"/>
  <c r="W84" i="13"/>
  <c r="E82" i="13"/>
  <c r="I82" i="13"/>
  <c r="M82" i="13"/>
  <c r="Q82" i="13"/>
  <c r="U82" i="13"/>
  <c r="F76" i="13"/>
  <c r="J76" i="13"/>
  <c r="N76" i="13"/>
  <c r="R76" i="13"/>
  <c r="V76" i="13"/>
  <c r="E73" i="13"/>
  <c r="I73" i="13"/>
  <c r="M73" i="13"/>
  <c r="Q73" i="13"/>
  <c r="U73" i="13"/>
  <c r="F73" i="13"/>
  <c r="J73" i="13"/>
  <c r="N73" i="13"/>
  <c r="F72" i="13"/>
  <c r="J72" i="13"/>
  <c r="N72" i="13"/>
  <c r="R72" i="13"/>
  <c r="V72" i="13"/>
  <c r="C72" i="13"/>
  <c r="G72" i="13"/>
  <c r="K72" i="13"/>
  <c r="O72" i="13"/>
  <c r="S72" i="13"/>
  <c r="W72" i="13"/>
  <c r="B76" i="13"/>
  <c r="B82" i="13"/>
  <c r="B86" i="13"/>
  <c r="V87" i="13"/>
  <c r="Q87" i="13"/>
  <c r="K87" i="13"/>
  <c r="F87" i="13"/>
  <c r="V86" i="13"/>
  <c r="P86" i="13"/>
  <c r="K86" i="13"/>
  <c r="F86" i="13"/>
  <c r="U85" i="13"/>
  <c r="P85" i="13"/>
  <c r="K85" i="13"/>
  <c r="E85" i="13"/>
  <c r="U84" i="13"/>
  <c r="P84" i="13"/>
  <c r="J84" i="13"/>
  <c r="E84" i="13"/>
  <c r="U83" i="13"/>
  <c r="O83" i="13"/>
  <c r="J83" i="13"/>
  <c r="E83" i="13"/>
  <c r="T82" i="13"/>
  <c r="O82" i="13"/>
  <c r="J82" i="13"/>
  <c r="D82" i="13"/>
  <c r="T81" i="13"/>
  <c r="O81" i="13"/>
  <c r="I81" i="13"/>
  <c r="D81" i="13"/>
  <c r="T80" i="13"/>
  <c r="N80" i="13"/>
  <c r="I80" i="13"/>
  <c r="D80" i="13"/>
  <c r="S79" i="13"/>
  <c r="N79" i="13"/>
  <c r="I79" i="13"/>
  <c r="C79" i="13"/>
  <c r="S78" i="13"/>
  <c r="N78" i="13"/>
  <c r="H78" i="13"/>
  <c r="C78" i="13"/>
  <c r="S76" i="13"/>
  <c r="M76" i="13"/>
  <c r="H76" i="13"/>
  <c r="C76" i="13"/>
  <c r="R75" i="13"/>
  <c r="M75" i="13"/>
  <c r="H75" i="13"/>
  <c r="W74" i="13"/>
  <c r="R74" i="13"/>
  <c r="M74" i="13"/>
  <c r="G74" i="13"/>
  <c r="W73" i="13"/>
  <c r="R73" i="13"/>
  <c r="K73" i="13"/>
  <c r="C73" i="13"/>
  <c r="P72" i="13"/>
  <c r="H72" i="13"/>
  <c r="U71" i="13"/>
  <c r="M71" i="13"/>
  <c r="E71" i="13"/>
  <c r="S75" i="12"/>
  <c r="V85" i="12"/>
  <c r="W88" i="12"/>
  <c r="C75" i="12"/>
  <c r="B87" i="12"/>
  <c r="F85" i="12"/>
  <c r="T78" i="12"/>
  <c r="H74" i="12"/>
  <c r="L87" i="12"/>
  <c r="D78" i="12"/>
  <c r="F82" i="12"/>
  <c r="J82" i="12"/>
  <c r="N82" i="12"/>
  <c r="R82" i="12"/>
  <c r="V82" i="12"/>
  <c r="C82" i="12"/>
  <c r="G82" i="12"/>
  <c r="K82" i="12"/>
  <c r="O82" i="12"/>
  <c r="S82" i="12"/>
  <c r="W82" i="12"/>
  <c r="D82" i="12"/>
  <c r="H82" i="12"/>
  <c r="L82" i="12"/>
  <c r="P82" i="12"/>
  <c r="T82" i="12"/>
  <c r="U82" i="12"/>
  <c r="O80" i="12"/>
  <c r="I77" i="12"/>
  <c r="C89" i="12"/>
  <c r="G89" i="12"/>
  <c r="K89" i="12"/>
  <c r="O89" i="12"/>
  <c r="S89" i="12"/>
  <c r="W89" i="12"/>
  <c r="D89" i="12"/>
  <c r="H89" i="12"/>
  <c r="L89" i="12"/>
  <c r="P89" i="12"/>
  <c r="T89" i="12"/>
  <c r="E89" i="12"/>
  <c r="I89" i="12"/>
  <c r="M89" i="12"/>
  <c r="Q89" i="12"/>
  <c r="U89" i="12"/>
  <c r="D88" i="12"/>
  <c r="H88" i="12"/>
  <c r="L88" i="12"/>
  <c r="P88" i="12"/>
  <c r="T88" i="12"/>
  <c r="B88" i="12"/>
  <c r="E88" i="12"/>
  <c r="I88" i="12"/>
  <c r="M88" i="12"/>
  <c r="Q88" i="12"/>
  <c r="U88" i="12"/>
  <c r="F88" i="12"/>
  <c r="J88" i="12"/>
  <c r="N88" i="12"/>
  <c r="R88" i="12"/>
  <c r="V88" i="12"/>
  <c r="F86" i="12"/>
  <c r="J86" i="12"/>
  <c r="N86" i="12"/>
  <c r="R86" i="12"/>
  <c r="V86" i="12"/>
  <c r="C86" i="12"/>
  <c r="G86" i="12"/>
  <c r="K86" i="12"/>
  <c r="O86" i="12"/>
  <c r="S86" i="12"/>
  <c r="W86" i="12"/>
  <c r="D86" i="12"/>
  <c r="H86" i="12"/>
  <c r="L86" i="12"/>
  <c r="P86" i="12"/>
  <c r="T86" i="12"/>
  <c r="D84" i="12"/>
  <c r="H84" i="12"/>
  <c r="L84" i="12"/>
  <c r="P84" i="12"/>
  <c r="T84" i="12"/>
  <c r="E84" i="12"/>
  <c r="I84" i="12"/>
  <c r="M84" i="12"/>
  <c r="Q84" i="12"/>
  <c r="U84" i="12"/>
  <c r="F84" i="12"/>
  <c r="J84" i="12"/>
  <c r="N84" i="12"/>
  <c r="R84" i="12"/>
  <c r="V84" i="12"/>
  <c r="B75" i="12"/>
  <c r="B80" i="12"/>
  <c r="B84" i="12"/>
  <c r="B89" i="12"/>
  <c r="N89" i="12"/>
  <c r="S88" i="12"/>
  <c r="C88" i="12"/>
  <c r="H87" i="12"/>
  <c r="M86" i="12"/>
  <c r="R85" i="12"/>
  <c r="W84" i="12"/>
  <c r="G84" i="12"/>
  <c r="L83" i="12"/>
  <c r="Q82" i="12"/>
  <c r="V81" i="12"/>
  <c r="F81" i="12"/>
  <c r="K80" i="12"/>
  <c r="U77" i="12"/>
  <c r="E77" i="12"/>
  <c r="T74" i="12"/>
  <c r="F73" i="12"/>
  <c r="J73" i="12"/>
  <c r="N73" i="12"/>
  <c r="R73" i="12"/>
  <c r="V73" i="12"/>
  <c r="C73" i="12"/>
  <c r="G73" i="12"/>
  <c r="K73" i="12"/>
  <c r="O73" i="12"/>
  <c r="S73" i="12"/>
  <c r="W73" i="12"/>
  <c r="D73" i="12"/>
  <c r="H73" i="12"/>
  <c r="L73" i="12"/>
  <c r="P73" i="12"/>
  <c r="T73" i="12"/>
  <c r="C76" i="12"/>
  <c r="G76" i="12"/>
  <c r="K76" i="12"/>
  <c r="O76" i="12"/>
  <c r="S76" i="12"/>
  <c r="W76" i="12"/>
  <c r="D76" i="12"/>
  <c r="H76" i="12"/>
  <c r="L76" i="12"/>
  <c r="P76" i="12"/>
  <c r="T76" i="12"/>
  <c r="E76" i="12"/>
  <c r="I76" i="12"/>
  <c r="M76" i="12"/>
  <c r="Q76" i="12"/>
  <c r="U76" i="12"/>
  <c r="E82" i="12"/>
  <c r="M73" i="12"/>
  <c r="E78" i="12"/>
  <c r="I78" i="12"/>
  <c r="M78" i="12"/>
  <c r="Q78" i="12"/>
  <c r="U78" i="12"/>
  <c r="F78" i="12"/>
  <c r="J78" i="12"/>
  <c r="N78" i="12"/>
  <c r="R78" i="12"/>
  <c r="V78" i="12"/>
  <c r="C78" i="12"/>
  <c r="G78" i="12"/>
  <c r="K78" i="12"/>
  <c r="O78" i="12"/>
  <c r="S78" i="12"/>
  <c r="W78" i="12"/>
  <c r="D75" i="12"/>
  <c r="H75" i="12"/>
  <c r="L75" i="12"/>
  <c r="P75" i="12"/>
  <c r="T75" i="12"/>
  <c r="E75" i="12"/>
  <c r="I75" i="12"/>
  <c r="M75" i="12"/>
  <c r="Q75" i="12"/>
  <c r="U75" i="12"/>
  <c r="F75" i="12"/>
  <c r="J75" i="12"/>
  <c r="N75" i="12"/>
  <c r="R75" i="12"/>
  <c r="V75" i="12"/>
  <c r="E74" i="12"/>
  <c r="I74" i="12"/>
  <c r="M74" i="12"/>
  <c r="Q74" i="12"/>
  <c r="U74" i="12"/>
  <c r="F74" i="12"/>
  <c r="J74" i="12"/>
  <c r="N74" i="12"/>
  <c r="R74" i="12"/>
  <c r="V74" i="12"/>
  <c r="C74" i="12"/>
  <c r="G74" i="12"/>
  <c r="K74" i="12"/>
  <c r="O74" i="12"/>
  <c r="S74" i="12"/>
  <c r="W74" i="12"/>
  <c r="B74" i="12"/>
  <c r="B76" i="12"/>
  <c r="B81" i="12"/>
  <c r="B85" i="12"/>
  <c r="J89" i="12"/>
  <c r="O88" i="12"/>
  <c r="T87" i="12"/>
  <c r="I86" i="12"/>
  <c r="S84" i="12"/>
  <c r="C84" i="12"/>
  <c r="M82" i="12"/>
  <c r="W80" i="12"/>
  <c r="L78" i="12"/>
  <c r="V76" i="12"/>
  <c r="F76" i="12"/>
  <c r="K75" i="12"/>
  <c r="P74" i="12"/>
  <c r="U73" i="12"/>
  <c r="E73" i="12"/>
  <c r="D80" i="12"/>
  <c r="H80" i="12"/>
  <c r="L80" i="12"/>
  <c r="P80" i="12"/>
  <c r="T80" i="12"/>
  <c r="E80" i="12"/>
  <c r="I80" i="12"/>
  <c r="M80" i="12"/>
  <c r="Q80" i="12"/>
  <c r="U80" i="12"/>
  <c r="F80" i="12"/>
  <c r="J80" i="12"/>
  <c r="N80" i="12"/>
  <c r="R80" i="12"/>
  <c r="V80" i="12"/>
  <c r="F77" i="12"/>
  <c r="J77" i="12"/>
  <c r="N77" i="12"/>
  <c r="R77" i="12"/>
  <c r="V77" i="12"/>
  <c r="C77" i="12"/>
  <c r="G77" i="12"/>
  <c r="K77" i="12"/>
  <c r="O77" i="12"/>
  <c r="S77" i="12"/>
  <c r="W77" i="12"/>
  <c r="D77" i="12"/>
  <c r="H77" i="12"/>
  <c r="L77" i="12"/>
  <c r="P77" i="12"/>
  <c r="T77" i="12"/>
  <c r="N76" i="12"/>
  <c r="E87" i="12"/>
  <c r="I87" i="12"/>
  <c r="M87" i="12"/>
  <c r="Q87" i="12"/>
  <c r="U87" i="12"/>
  <c r="F87" i="12"/>
  <c r="J87" i="12"/>
  <c r="N87" i="12"/>
  <c r="R87" i="12"/>
  <c r="V87" i="12"/>
  <c r="C87" i="12"/>
  <c r="G87" i="12"/>
  <c r="K87" i="12"/>
  <c r="O87" i="12"/>
  <c r="S87" i="12"/>
  <c r="W87" i="12"/>
  <c r="C85" i="12"/>
  <c r="G85" i="12"/>
  <c r="K85" i="12"/>
  <c r="O85" i="12"/>
  <c r="S85" i="12"/>
  <c r="W85" i="12"/>
  <c r="D85" i="12"/>
  <c r="H85" i="12"/>
  <c r="L85" i="12"/>
  <c r="P85" i="12"/>
  <c r="T85" i="12"/>
  <c r="E85" i="12"/>
  <c r="I85" i="12"/>
  <c r="M85" i="12"/>
  <c r="Q85" i="12"/>
  <c r="U85" i="12"/>
  <c r="E83" i="12"/>
  <c r="I83" i="12"/>
  <c r="M83" i="12"/>
  <c r="Q83" i="12"/>
  <c r="U83" i="12"/>
  <c r="F83" i="12"/>
  <c r="J83" i="12"/>
  <c r="N83" i="12"/>
  <c r="R83" i="12"/>
  <c r="V83" i="12"/>
  <c r="C83" i="12"/>
  <c r="G83" i="12"/>
  <c r="K83" i="12"/>
  <c r="O83" i="12"/>
  <c r="S83" i="12"/>
  <c r="W83" i="12"/>
  <c r="C81" i="12"/>
  <c r="G81" i="12"/>
  <c r="K81" i="12"/>
  <c r="O81" i="12"/>
  <c r="S81" i="12"/>
  <c r="W81" i="12"/>
  <c r="D81" i="12"/>
  <c r="H81" i="12"/>
  <c r="L81" i="12"/>
  <c r="P81" i="12"/>
  <c r="T81" i="12"/>
  <c r="E81" i="12"/>
  <c r="I81" i="12"/>
  <c r="M81" i="12"/>
  <c r="Q81" i="12"/>
  <c r="U81" i="12"/>
  <c r="B77" i="12"/>
  <c r="B82" i="12"/>
  <c r="B86" i="12"/>
  <c r="V89" i="12"/>
  <c r="F89" i="12"/>
  <c r="K88" i="12"/>
  <c r="P87" i="12"/>
  <c r="U86" i="12"/>
  <c r="E86" i="12"/>
  <c r="J85" i="12"/>
  <c r="O84" i="12"/>
  <c r="T83" i="12"/>
  <c r="D83" i="12"/>
  <c r="I82" i="12"/>
  <c r="N81" i="12"/>
  <c r="S80" i="12"/>
  <c r="C80" i="12"/>
  <c r="H78" i="12"/>
  <c r="M77" i="12"/>
  <c r="R76" i="12"/>
  <c r="W75" i="12"/>
  <c r="G75" i="12"/>
  <c r="L74" i="12"/>
  <c r="Q73" i="12"/>
  <c r="L70" i="7"/>
  <c r="N68" i="7"/>
  <c r="U81" i="7"/>
  <c r="W72" i="7"/>
  <c r="H70" i="7"/>
  <c r="I69" i="7"/>
  <c r="F68" i="7"/>
  <c r="G67" i="7"/>
  <c r="E81" i="7"/>
  <c r="M69" i="7"/>
  <c r="K67" i="7"/>
  <c r="Q81" i="7"/>
  <c r="G72" i="7"/>
  <c r="D70" i="7"/>
  <c r="V68" i="7"/>
  <c r="W67" i="7"/>
  <c r="C67" i="7"/>
  <c r="M81" i="7"/>
  <c r="T70" i="7"/>
  <c r="Q69" i="7"/>
  <c r="R68" i="7"/>
  <c r="S67" i="7"/>
  <c r="N79" i="7"/>
  <c r="C79" i="7"/>
  <c r="M76" i="7"/>
  <c r="W73" i="7"/>
  <c r="R73" i="7"/>
  <c r="G73" i="7"/>
  <c r="W79" i="7"/>
  <c r="L79" i="7"/>
  <c r="V76" i="7"/>
  <c r="L76" i="7"/>
  <c r="V73" i="7"/>
  <c r="K73" i="7"/>
  <c r="C72" i="7"/>
  <c r="J76" i="7"/>
  <c r="S79" i="7"/>
  <c r="H79" i="7"/>
  <c r="R76" i="7"/>
  <c r="H76" i="7"/>
  <c r="M73" i="7"/>
  <c r="R79" i="7"/>
  <c r="G79" i="7"/>
  <c r="Q76" i="7"/>
  <c r="F76" i="7"/>
  <c r="Q73" i="7"/>
  <c r="F73" i="7"/>
  <c r="S72" i="7"/>
  <c r="V79" i="7"/>
  <c r="P79" i="7"/>
  <c r="K79" i="7"/>
  <c r="F79" i="7"/>
  <c r="U76" i="7"/>
  <c r="P76" i="7"/>
  <c r="E76" i="7"/>
  <c r="U73" i="7"/>
  <c r="O73" i="7"/>
  <c r="J73" i="7"/>
  <c r="E73" i="7"/>
  <c r="O72" i="7"/>
  <c r="I81" i="7"/>
  <c r="T79" i="7"/>
  <c r="O79" i="7"/>
  <c r="J79" i="7"/>
  <c r="D79" i="7"/>
  <c r="T76" i="7"/>
  <c r="N76" i="7"/>
  <c r="I76" i="7"/>
  <c r="D76" i="7"/>
  <c r="S73" i="7"/>
  <c r="N73" i="7"/>
  <c r="I73" i="7"/>
  <c r="C73" i="7"/>
  <c r="K72" i="7"/>
  <c r="P70" i="7"/>
  <c r="U69" i="7"/>
  <c r="E69" i="7"/>
  <c r="J68" i="7"/>
  <c r="O67" i="7"/>
  <c r="V80" i="7"/>
  <c r="J80" i="7"/>
  <c r="T78" i="7"/>
  <c r="H78" i="7"/>
  <c r="Q75" i="7"/>
  <c r="I75" i="7"/>
  <c r="T66" i="7"/>
  <c r="P66" i="7"/>
  <c r="L66" i="7"/>
  <c r="H66" i="7"/>
  <c r="D66" i="7"/>
  <c r="T74" i="7"/>
  <c r="P74" i="7"/>
  <c r="L74" i="7"/>
  <c r="H74" i="7"/>
  <c r="D74" i="7"/>
  <c r="T81" i="7"/>
  <c r="P81" i="7"/>
  <c r="L81" i="7"/>
  <c r="H81" i="7"/>
  <c r="D81" i="7"/>
  <c r="U80" i="7"/>
  <c r="Q80" i="7"/>
  <c r="M80" i="7"/>
  <c r="I80" i="7"/>
  <c r="E80" i="7"/>
  <c r="W78" i="7"/>
  <c r="S78" i="7"/>
  <c r="O78" i="7"/>
  <c r="K78" i="7"/>
  <c r="G78" i="7"/>
  <c r="C78" i="7"/>
  <c r="T75" i="7"/>
  <c r="P75" i="7"/>
  <c r="L75" i="7"/>
  <c r="H75" i="7"/>
  <c r="D75" i="7"/>
  <c r="V72" i="7"/>
  <c r="R72" i="7"/>
  <c r="N72" i="7"/>
  <c r="J72" i="7"/>
  <c r="F72" i="7"/>
  <c r="W70" i="7"/>
  <c r="S70" i="7"/>
  <c r="O70" i="7"/>
  <c r="K70" i="7"/>
  <c r="G70" i="7"/>
  <c r="C70" i="7"/>
  <c r="T69" i="7"/>
  <c r="P69" i="7"/>
  <c r="L69" i="7"/>
  <c r="H69" i="7"/>
  <c r="D69" i="7"/>
  <c r="U68" i="7"/>
  <c r="Q68" i="7"/>
  <c r="M68" i="7"/>
  <c r="I68" i="7"/>
  <c r="E68" i="7"/>
  <c r="V67" i="7"/>
  <c r="R67" i="7"/>
  <c r="N67" i="7"/>
  <c r="J67" i="7"/>
  <c r="F67" i="7"/>
  <c r="W66" i="7"/>
  <c r="S66" i="7"/>
  <c r="O66" i="7"/>
  <c r="K66" i="7"/>
  <c r="G66" i="7"/>
  <c r="C66" i="7"/>
  <c r="B74" i="7"/>
  <c r="S74" i="7"/>
  <c r="O74" i="7"/>
  <c r="K74" i="7"/>
  <c r="G74" i="7"/>
  <c r="C74" i="7"/>
  <c r="R80" i="7"/>
  <c r="P78" i="7"/>
  <c r="W81" i="7"/>
  <c r="S81" i="7"/>
  <c r="O81" i="7"/>
  <c r="K81" i="7"/>
  <c r="G81" i="7"/>
  <c r="C81" i="7"/>
  <c r="T80" i="7"/>
  <c r="P80" i="7"/>
  <c r="L80" i="7"/>
  <c r="H80" i="7"/>
  <c r="D80" i="7"/>
  <c r="U79" i="7"/>
  <c r="Q79" i="7"/>
  <c r="M79" i="7"/>
  <c r="I79" i="7"/>
  <c r="V78" i="7"/>
  <c r="R78" i="7"/>
  <c r="N78" i="7"/>
  <c r="J78" i="7"/>
  <c r="F78" i="7"/>
  <c r="W76" i="7"/>
  <c r="S76" i="7"/>
  <c r="O76" i="7"/>
  <c r="K76" i="7"/>
  <c r="G76" i="7"/>
  <c r="S75" i="7"/>
  <c r="O75" i="7"/>
  <c r="K75" i="7"/>
  <c r="G75" i="7"/>
  <c r="C75" i="7"/>
  <c r="T73" i="7"/>
  <c r="P73" i="7"/>
  <c r="L73" i="7"/>
  <c r="H73" i="7"/>
  <c r="U72" i="7"/>
  <c r="Q72" i="7"/>
  <c r="M72" i="7"/>
  <c r="I72" i="7"/>
  <c r="E72" i="7"/>
  <c r="V70" i="7"/>
  <c r="R70" i="7"/>
  <c r="N70" i="7"/>
  <c r="J70" i="7"/>
  <c r="F70" i="7"/>
  <c r="W69" i="7"/>
  <c r="S69" i="7"/>
  <c r="O69" i="7"/>
  <c r="K69" i="7"/>
  <c r="G69" i="7"/>
  <c r="C69" i="7"/>
  <c r="T68" i="7"/>
  <c r="P68" i="7"/>
  <c r="L68" i="7"/>
  <c r="H68" i="7"/>
  <c r="D68" i="7"/>
  <c r="U67" i="7"/>
  <c r="Q67" i="7"/>
  <c r="M67" i="7"/>
  <c r="I67" i="7"/>
  <c r="E67" i="7"/>
  <c r="V66" i="7"/>
  <c r="R66" i="7"/>
  <c r="N66" i="7"/>
  <c r="J66" i="7"/>
  <c r="F66" i="7"/>
  <c r="V74" i="7"/>
  <c r="R74" i="7"/>
  <c r="N74" i="7"/>
  <c r="J74" i="7"/>
  <c r="F74" i="7"/>
  <c r="N80" i="7"/>
  <c r="F80" i="7"/>
  <c r="L78" i="7"/>
  <c r="D78" i="7"/>
  <c r="U75" i="7"/>
  <c r="M75" i="7"/>
  <c r="E75" i="7"/>
  <c r="V81" i="7"/>
  <c r="R81" i="7"/>
  <c r="N81" i="7"/>
  <c r="J81" i="7"/>
  <c r="W80" i="7"/>
  <c r="S80" i="7"/>
  <c r="O80" i="7"/>
  <c r="K80" i="7"/>
  <c r="G80" i="7"/>
  <c r="U78" i="7"/>
  <c r="Q78" i="7"/>
  <c r="M78" i="7"/>
  <c r="I78" i="7"/>
  <c r="V75" i="7"/>
  <c r="R75" i="7"/>
  <c r="N75" i="7"/>
  <c r="J75" i="7"/>
  <c r="F75" i="7"/>
  <c r="T72" i="7"/>
  <c r="P72" i="7"/>
  <c r="L72" i="7"/>
  <c r="H72" i="7"/>
  <c r="U70" i="7"/>
  <c r="Q70" i="7"/>
  <c r="M70" i="7"/>
  <c r="I70" i="7"/>
  <c r="V69" i="7"/>
  <c r="R69" i="7"/>
  <c r="N69" i="7"/>
  <c r="J69" i="7"/>
  <c r="W68" i="7"/>
  <c r="S68" i="7"/>
  <c r="O68" i="7"/>
  <c r="K68" i="7"/>
  <c r="G68" i="7"/>
  <c r="T67" i="7"/>
  <c r="P67" i="7"/>
  <c r="L67" i="7"/>
  <c r="H67" i="7"/>
  <c r="D67" i="7"/>
  <c r="U66" i="7"/>
  <c r="Q66" i="7"/>
  <c r="M66" i="7"/>
  <c r="I66" i="7"/>
  <c r="E66" i="7"/>
  <c r="U74" i="7"/>
  <c r="Q74" i="7"/>
  <c r="M74" i="7"/>
  <c r="I74" i="7"/>
  <c r="E74" i="7"/>
  <c r="F58" i="10"/>
  <c r="J58" i="10"/>
  <c r="N58" i="10"/>
  <c r="R58" i="10"/>
  <c r="V58" i="10"/>
  <c r="E58" i="10"/>
  <c r="K58" i="10"/>
  <c r="P58" i="10"/>
  <c r="U58" i="10"/>
  <c r="G58" i="10"/>
  <c r="L58" i="10"/>
  <c r="Q58" i="10"/>
  <c r="W58" i="10"/>
  <c r="C58" i="10"/>
  <c r="H58" i="10"/>
  <c r="M58" i="10"/>
  <c r="S58" i="10"/>
  <c r="B58" i="10"/>
  <c r="E63" i="10"/>
  <c r="I63" i="10"/>
  <c r="M63" i="10"/>
  <c r="Q63" i="10"/>
  <c r="U63" i="10"/>
  <c r="B63" i="10"/>
  <c r="G63" i="10"/>
  <c r="L63" i="10"/>
  <c r="R63" i="10"/>
  <c r="W63" i="10"/>
  <c r="C63" i="10"/>
  <c r="H63" i="10"/>
  <c r="N63" i="10"/>
  <c r="S63" i="10"/>
  <c r="D63" i="10"/>
  <c r="J63" i="10"/>
  <c r="O63" i="10"/>
  <c r="T63" i="10"/>
  <c r="C61" i="10"/>
  <c r="G61" i="10"/>
  <c r="K61" i="10"/>
  <c r="O61" i="10"/>
  <c r="S61" i="10"/>
  <c r="W61" i="10"/>
  <c r="F61" i="10"/>
  <c r="L61" i="10"/>
  <c r="Q61" i="10"/>
  <c r="V61" i="10"/>
  <c r="H61" i="10"/>
  <c r="M61" i="10"/>
  <c r="R61" i="10"/>
  <c r="B61" i="10"/>
  <c r="D61" i="10"/>
  <c r="I61" i="10"/>
  <c r="N61" i="10"/>
  <c r="T61" i="10"/>
  <c r="E59" i="10"/>
  <c r="I59" i="10"/>
  <c r="M59" i="10"/>
  <c r="Q59" i="10"/>
  <c r="U59" i="10"/>
  <c r="F59" i="10"/>
  <c r="K59" i="10"/>
  <c r="P59" i="10"/>
  <c r="V59" i="10"/>
  <c r="G59" i="10"/>
  <c r="L59" i="10"/>
  <c r="R59" i="10"/>
  <c r="W59" i="10"/>
  <c r="B59" i="10"/>
  <c r="C59" i="10"/>
  <c r="N59" i="10"/>
  <c r="S59" i="10"/>
  <c r="C57" i="10"/>
  <c r="G57" i="10"/>
  <c r="K57" i="10"/>
  <c r="O57" i="10"/>
  <c r="S57" i="10"/>
  <c r="W57" i="10"/>
  <c r="B57" i="10"/>
  <c r="E57" i="10"/>
  <c r="J57" i="10"/>
  <c r="P57" i="10"/>
  <c r="U57" i="10"/>
  <c r="F57" i="10"/>
  <c r="L57" i="10"/>
  <c r="Q57" i="10"/>
  <c r="V57" i="10"/>
  <c r="H57" i="10"/>
  <c r="M57" i="10"/>
  <c r="R57" i="10"/>
  <c r="D57" i="10"/>
  <c r="E55" i="10"/>
  <c r="I55" i="10"/>
  <c r="M55" i="10"/>
  <c r="Q55" i="10"/>
  <c r="U55" i="10"/>
  <c r="B55" i="10"/>
  <c r="D55" i="10"/>
  <c r="J55" i="10"/>
  <c r="O55" i="10"/>
  <c r="T55" i="10"/>
  <c r="F55" i="10"/>
  <c r="K55" i="10"/>
  <c r="P55" i="10"/>
  <c r="V55" i="10"/>
  <c r="G55" i="10"/>
  <c r="L55" i="10"/>
  <c r="R55" i="10"/>
  <c r="W55" i="10"/>
  <c r="C55" i="10"/>
  <c r="H55" i="10"/>
  <c r="N55" i="10"/>
  <c r="S55" i="10"/>
  <c r="F54" i="10"/>
  <c r="J54" i="10"/>
  <c r="N54" i="10"/>
  <c r="R54" i="10"/>
  <c r="V54" i="10"/>
  <c r="C54" i="10"/>
  <c r="G54" i="10"/>
  <c r="K54" i="10"/>
  <c r="S54" i="10"/>
  <c r="O54" i="10"/>
  <c r="D54" i="10"/>
  <c r="L54" i="10"/>
  <c r="T54" i="10"/>
  <c r="E54" i="10"/>
  <c r="M54" i="10"/>
  <c r="U54" i="10"/>
  <c r="H54" i="10"/>
  <c r="P54" i="10"/>
  <c r="W54" i="10"/>
  <c r="I54" i="10"/>
  <c r="Q54" i="10"/>
  <c r="C53" i="10"/>
  <c r="G53" i="10"/>
  <c r="K53" i="10"/>
  <c r="O53" i="10"/>
  <c r="S53" i="10"/>
  <c r="W53" i="10"/>
  <c r="D53" i="10"/>
  <c r="H53" i="10"/>
  <c r="L53" i="10"/>
  <c r="P53" i="10"/>
  <c r="T53" i="10"/>
  <c r="I53" i="10"/>
  <c r="Q53" i="10"/>
  <c r="J53" i="10"/>
  <c r="R53" i="10"/>
  <c r="B53" i="10"/>
  <c r="E53" i="10"/>
  <c r="M53" i="10"/>
  <c r="U53" i="10"/>
  <c r="F53" i="10"/>
  <c r="N53" i="10"/>
  <c r="V53" i="10"/>
  <c r="P63" i="10"/>
  <c r="P61" i="10"/>
  <c r="O59" i="10"/>
  <c r="O58" i="10"/>
  <c r="N57" i="10"/>
  <c r="V63" i="10"/>
  <c r="U61" i="10"/>
  <c r="T59" i="10"/>
  <c r="T58" i="10"/>
  <c r="T57" i="10"/>
  <c r="D52" i="10"/>
  <c r="H52" i="10"/>
  <c r="L52" i="10"/>
  <c r="P52" i="10"/>
  <c r="T52" i="10"/>
  <c r="I52" i="10"/>
  <c r="Q52" i="10"/>
  <c r="U52" i="10"/>
  <c r="E52" i="10"/>
  <c r="D56" i="10"/>
  <c r="H56" i="10"/>
  <c r="L56" i="10"/>
  <c r="P56" i="10"/>
  <c r="T56" i="10"/>
  <c r="W56" i="10"/>
  <c r="R56" i="10"/>
  <c r="M56" i="10"/>
  <c r="G56" i="10"/>
  <c r="R52" i="10"/>
  <c r="J52" i="10"/>
  <c r="V56" i="10"/>
  <c r="Q56" i="10"/>
  <c r="K56" i="10"/>
  <c r="F56" i="10"/>
  <c r="W52" i="10"/>
  <c r="O52" i="10"/>
  <c r="G52" i="10"/>
  <c r="U56" i="10"/>
  <c r="O56" i="10"/>
  <c r="J56" i="10"/>
  <c r="E56" i="10"/>
  <c r="V52" i="10"/>
  <c r="N52" i="10"/>
  <c r="F52" i="10"/>
  <c r="T64" i="10"/>
  <c r="P64" i="10"/>
  <c r="L64" i="10"/>
  <c r="H64" i="10"/>
  <c r="V62" i="10"/>
  <c r="R62" i="10"/>
  <c r="N62" i="10"/>
  <c r="J62" i="10"/>
  <c r="T60" i="10"/>
  <c r="P60" i="10"/>
  <c r="L60" i="10"/>
  <c r="H60" i="10"/>
  <c r="U35" i="9"/>
  <c r="M35" i="9"/>
  <c r="E35" i="9"/>
  <c r="P29" i="9"/>
  <c r="B32" i="9"/>
  <c r="R35" i="9"/>
  <c r="J35" i="9"/>
  <c r="T33" i="9"/>
  <c r="D33" i="9"/>
  <c r="I32" i="9"/>
  <c r="L29" i="9"/>
  <c r="H33" i="9"/>
  <c r="B33" i="9"/>
  <c r="Q35" i="9"/>
  <c r="I35" i="9"/>
  <c r="P33" i="9"/>
  <c r="U32" i="9"/>
  <c r="E32" i="9"/>
  <c r="H29" i="9"/>
  <c r="M32" i="9"/>
  <c r="B35" i="9"/>
  <c r="V35" i="9"/>
  <c r="N35" i="9"/>
  <c r="F35" i="9"/>
  <c r="L33" i="9"/>
  <c r="Q32" i="9"/>
  <c r="T29" i="9"/>
  <c r="D29" i="9"/>
  <c r="B29" i="9"/>
  <c r="B30" i="9"/>
  <c r="B31" i="9"/>
  <c r="W35" i="9"/>
  <c r="S35" i="9"/>
  <c r="O35" i="9"/>
  <c r="K35" i="9"/>
  <c r="G35" i="9"/>
  <c r="C35" i="9"/>
  <c r="T34" i="9"/>
  <c r="P34" i="9"/>
  <c r="L34" i="9"/>
  <c r="H34" i="9"/>
  <c r="D34" i="9"/>
  <c r="U33" i="9"/>
  <c r="Q33" i="9"/>
  <c r="M33" i="9"/>
  <c r="I33" i="9"/>
  <c r="E33" i="9"/>
  <c r="V32" i="9"/>
  <c r="R32" i="9"/>
  <c r="N32" i="9"/>
  <c r="J32" i="9"/>
  <c r="F32" i="9"/>
  <c r="W31" i="9"/>
  <c r="S31" i="9"/>
  <c r="O31" i="9"/>
  <c r="K31" i="9"/>
  <c r="G31" i="9"/>
  <c r="C31" i="9"/>
  <c r="T30" i="9"/>
  <c r="P30" i="9"/>
  <c r="L30" i="9"/>
  <c r="H30" i="9"/>
  <c r="D30" i="9"/>
  <c r="U29" i="9"/>
  <c r="Q29" i="9"/>
  <c r="M29" i="9"/>
  <c r="I29" i="9"/>
  <c r="E29" i="9"/>
  <c r="V28" i="9"/>
  <c r="R28" i="9"/>
  <c r="N28" i="9"/>
  <c r="J28" i="9"/>
  <c r="F28" i="9"/>
  <c r="W34" i="9"/>
  <c r="S34" i="9"/>
  <c r="O34" i="9"/>
  <c r="K34" i="9"/>
  <c r="G34" i="9"/>
  <c r="C34" i="9"/>
  <c r="V31" i="9"/>
  <c r="R31" i="9"/>
  <c r="N31" i="9"/>
  <c r="J31" i="9"/>
  <c r="F31" i="9"/>
  <c r="W30" i="9"/>
  <c r="S30" i="9"/>
  <c r="O30" i="9"/>
  <c r="K30" i="9"/>
  <c r="G30" i="9"/>
  <c r="C30" i="9"/>
  <c r="U28" i="9"/>
  <c r="Q28" i="9"/>
  <c r="M28" i="9"/>
  <c r="I28" i="9"/>
  <c r="E28" i="9"/>
  <c r="V34" i="9"/>
  <c r="R34" i="9"/>
  <c r="N34" i="9"/>
  <c r="J34" i="9"/>
  <c r="F34" i="9"/>
  <c r="W33" i="9"/>
  <c r="S33" i="9"/>
  <c r="O33" i="9"/>
  <c r="K33" i="9"/>
  <c r="G33" i="9"/>
  <c r="C33" i="9"/>
  <c r="T32" i="9"/>
  <c r="P32" i="9"/>
  <c r="L32" i="9"/>
  <c r="H32" i="9"/>
  <c r="D32" i="9"/>
  <c r="U31" i="9"/>
  <c r="Q31" i="9"/>
  <c r="M31" i="9"/>
  <c r="I31" i="9"/>
  <c r="E31" i="9"/>
  <c r="V30" i="9"/>
  <c r="N30" i="9"/>
  <c r="J30" i="9"/>
  <c r="F30" i="9"/>
  <c r="W29" i="9"/>
  <c r="S29" i="9"/>
  <c r="O29" i="9"/>
  <c r="K29" i="9"/>
  <c r="G29" i="9"/>
  <c r="C29" i="9"/>
  <c r="T28" i="9"/>
  <c r="P28" i="9"/>
  <c r="L28" i="9"/>
  <c r="H28" i="9"/>
  <c r="D28" i="9"/>
  <c r="R30" i="9"/>
  <c r="B28" i="9"/>
  <c r="B34" i="9"/>
  <c r="T35" i="9"/>
  <c r="P35" i="9"/>
  <c r="L35" i="9"/>
  <c r="H35" i="9"/>
  <c r="U34" i="9"/>
  <c r="Q34" i="9"/>
  <c r="M34" i="9"/>
  <c r="I34" i="9"/>
  <c r="V33" i="9"/>
  <c r="R33" i="9"/>
  <c r="N33" i="9"/>
  <c r="J33" i="9"/>
  <c r="W32" i="9"/>
  <c r="S32" i="9"/>
  <c r="O32" i="9"/>
  <c r="K32" i="9"/>
  <c r="G32" i="9"/>
  <c r="T31" i="9"/>
  <c r="P31" i="9"/>
  <c r="L31" i="9"/>
  <c r="H31" i="9"/>
  <c r="U30" i="9"/>
  <c r="Q30" i="9"/>
  <c r="M30" i="9"/>
  <c r="I30" i="9"/>
  <c r="V29" i="9"/>
  <c r="R29" i="9"/>
  <c r="N29" i="9"/>
  <c r="J29" i="9"/>
  <c r="W28" i="9"/>
  <c r="S28" i="9"/>
  <c r="O28" i="9"/>
  <c r="K28" i="9"/>
  <c r="G28" i="9"/>
  <c r="B73" i="12"/>
  <c r="B71" i="13"/>
  <c r="B72" i="13"/>
  <c r="B68" i="7"/>
  <c r="B81" i="7"/>
  <c r="B73" i="7"/>
  <c r="B76" i="7"/>
  <c r="B72" i="7"/>
  <c r="B69" i="7"/>
  <c r="B79" i="7"/>
  <c r="B78" i="7"/>
  <c r="B70" i="7"/>
  <c r="B75" i="7"/>
  <c r="B80" i="7"/>
  <c r="I9" i="6"/>
  <c r="I10" i="6"/>
  <c r="I11" i="6"/>
  <c r="I12" i="6"/>
  <c r="I13" i="6"/>
  <c r="I14" i="6"/>
  <c r="I15" i="6"/>
  <c r="I16" i="6"/>
  <c r="I17" i="6"/>
  <c r="I18" i="6"/>
  <c r="I19" i="6"/>
  <c r="I20" i="6"/>
  <c r="I22" i="6"/>
  <c r="I23" i="6"/>
  <c r="I24" i="6"/>
  <c r="I25" i="6"/>
  <c r="I26" i="6"/>
  <c r="I27" i="6"/>
  <c r="I28" i="6"/>
  <c r="I29" i="6"/>
  <c r="I30" i="6"/>
  <c r="I31" i="6"/>
  <c r="I32" i="6"/>
  <c r="I33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8" i="6"/>
  <c r="I59" i="6"/>
  <c r="I60" i="6"/>
  <c r="I61" i="6"/>
  <c r="I62" i="6"/>
  <c r="I63" i="6"/>
  <c r="I64" i="6"/>
  <c r="I65" i="6"/>
  <c r="I66" i="6"/>
  <c r="I67" i="6"/>
  <c r="I71" i="6"/>
  <c r="I73" i="6"/>
  <c r="I75" i="6"/>
  <c r="I8" i="6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71" i="5"/>
  <c r="I72" i="5"/>
  <c r="I73" i="5"/>
  <c r="I75" i="5"/>
  <c r="I8" i="5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33" i="4"/>
  <c r="I34" i="4"/>
  <c r="I35" i="4"/>
  <c r="I36" i="4"/>
  <c r="I38" i="4"/>
  <c r="I41" i="4"/>
  <c r="I42" i="4"/>
  <c r="I43" i="4"/>
  <c r="I44" i="4"/>
  <c r="I45" i="4"/>
  <c r="I46" i="4"/>
  <c r="I47" i="4"/>
  <c r="I48" i="4"/>
  <c r="I54" i="4"/>
  <c r="I55" i="4"/>
  <c r="I56" i="4"/>
  <c r="I57" i="4"/>
  <c r="I60" i="4"/>
  <c r="I61" i="4"/>
  <c r="I62" i="4"/>
  <c r="I63" i="4"/>
  <c r="I70" i="4"/>
  <c r="I9" i="3"/>
  <c r="I58" i="3"/>
  <c r="I42" i="3"/>
  <c r="I43" i="3"/>
  <c r="I44" i="3"/>
  <c r="I45" i="3"/>
  <c r="I46" i="3"/>
  <c r="I47" i="3"/>
  <c r="I48" i="3"/>
  <c r="I49" i="3"/>
  <c r="I51" i="3"/>
  <c r="I41" i="3"/>
  <c r="I37" i="3"/>
  <c r="I38" i="3"/>
  <c r="I36" i="3"/>
  <c r="I34" i="3"/>
  <c r="I70" i="3"/>
  <c r="I55" i="3"/>
  <c r="I56" i="3"/>
  <c r="I57" i="3"/>
  <c r="I59" i="3"/>
  <c r="I60" i="3"/>
  <c r="I61" i="3"/>
  <c r="I62" i="3"/>
  <c r="I63" i="3"/>
  <c r="I54" i="3"/>
  <c r="I10" i="3"/>
  <c r="I11" i="3"/>
  <c r="I12" i="3"/>
  <c r="I13" i="3"/>
  <c r="I14" i="3"/>
  <c r="I15" i="3"/>
  <c r="I16" i="3"/>
  <c r="I18" i="3"/>
  <c r="I19" i="3"/>
  <c r="I20" i="3"/>
  <c r="I21" i="3"/>
  <c r="I22" i="3"/>
  <c r="I23" i="3"/>
  <c r="I24" i="3"/>
  <c r="I25" i="3"/>
  <c r="I28" i="3"/>
  <c r="I31" i="3"/>
  <c r="I33" i="3"/>
</calcChain>
</file>

<file path=xl/sharedStrings.xml><?xml version="1.0" encoding="utf-8"?>
<sst xmlns="http://schemas.openxmlformats.org/spreadsheetml/2006/main" count="3117" uniqueCount="258">
  <si>
    <t>ANDALUCÍA</t>
  </si>
  <si>
    <t>ARAGÓN</t>
  </si>
  <si>
    <t>C. VALENCIANA</t>
  </si>
  <si>
    <t>C. y LEÓN</t>
  </si>
  <si>
    <t>C.-LA MANCHA</t>
  </si>
  <si>
    <t>CANTABRIA</t>
  </si>
  <si>
    <t>CATALUÑA</t>
  </si>
  <si>
    <t>EXTREMADURA</t>
  </si>
  <si>
    <t>GALICIA</t>
  </si>
  <si>
    <t>I. BALEARES</t>
  </si>
  <si>
    <t>LA RIOJA</t>
  </si>
  <si>
    <t>MADRID</t>
  </si>
  <si>
    <t>MURCIA</t>
  </si>
  <si>
    <t>NAVARRA</t>
  </si>
  <si>
    <t>PAÍS VASCO</t>
  </si>
  <si>
    <t>ESPAÑA</t>
  </si>
  <si>
    <t>MELOCOTONERO</t>
  </si>
  <si>
    <t>CCAA/PROVINCIAS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</si>
  <si>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</si>
  <si>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</si>
  <si>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</si>
  <si>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</si>
  <si>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</si>
  <si>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</si>
  <si>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</si>
  <si>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</si>
  <si>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</si>
  <si>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</si>
  <si>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</si>
  <si>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Alicante</t>
  </si>
  <si>
    <t>Castellón</t>
  </si>
  <si>
    <t>Valencia</t>
  </si>
  <si>
    <t>Ávila</t>
  </si>
  <si>
    <t>Burgos</t>
  </si>
  <si>
    <t>León</t>
  </si>
  <si>
    <t>Salamanca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</si>
  <si>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</si>
  <si>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</si>
  <si>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</si>
  <si>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</si>
  <si>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</si>
  <si>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</si>
  <si>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</si>
  <si>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</si>
  <si>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Cantabria</t>
  </si>
  <si>
    <t>Barcelona</t>
  </si>
  <si>
    <t>Girona</t>
  </si>
  <si>
    <t>Lleida</t>
  </si>
  <si>
    <t>Tarragona</t>
  </si>
  <si>
    <t>Badajoz</t>
  </si>
  <si>
    <t>Cáceres</t>
  </si>
  <si>
    <t>A Coruña</t>
  </si>
  <si>
    <t>I. Baleares</t>
  </si>
  <si>
    <t>Lugo</t>
  </si>
  <si>
    <t>La Rioja</t>
  </si>
  <si>
    <t>Madrid</t>
  </si>
  <si>
    <t>Murcia</t>
  </si>
  <si>
    <t>Navarra</t>
  </si>
  <si>
    <t>Álava</t>
  </si>
  <si>
    <t>Guipúzcoa</t>
  </si>
  <si>
    <t>Vizcaya</t>
  </si>
  <si>
    <t>Palencia</t>
  </si>
  <si>
    <t>Segovia</t>
  </si>
  <si>
    <t>Ourense</t>
  </si>
  <si>
    <t>Pontevedra</t>
  </si>
  <si>
    <t>Las Palmas</t>
  </si>
  <si>
    <t>S.C. de Tenerife</t>
  </si>
  <si>
    <t>CANARIAS</t>
  </si>
  <si>
    <t>ASTURIAS</t>
  </si>
  <si>
    <t>Asturias</t>
  </si>
  <si>
    <t>Melocotonero + Paraguayo + Platerina</t>
  </si>
  <si>
    <t>Nectarino</t>
  </si>
  <si>
    <t>Albaricoquero</t>
  </si>
  <si>
    <t>Cerezo</t>
  </si>
  <si>
    <t>Ciruelo</t>
  </si>
  <si>
    <t>Melocotonero</t>
  </si>
  <si>
    <t>Paraguayo</t>
  </si>
  <si>
    <t>Platerina</t>
  </si>
  <si>
    <t>Total general</t>
  </si>
  <si>
    <t>CCAA</t>
  </si>
  <si>
    <t>Sin info de edad</t>
  </si>
  <si>
    <t>PARAGUAYO</t>
  </si>
  <si>
    <t>PLATERINA</t>
  </si>
  <si>
    <t>NECTARINO</t>
  </si>
  <si>
    <t>ALBARICOQUERO</t>
  </si>
  <si>
    <t>CEREZO</t>
  </si>
  <si>
    <t>CIRUELO</t>
  </si>
  <si>
    <t>FRUTA DE HUESO</t>
  </si>
  <si>
    <t>5-10%</t>
  </si>
  <si>
    <t>10-15%</t>
  </si>
  <si>
    <t>Total</t>
  </si>
  <si>
    <t>BALEARES</t>
  </si>
  <si>
    <t>PAIS VASCO</t>
  </si>
  <si>
    <t>ANÁLISIS DE PENDIENTE</t>
  </si>
  <si>
    <t>MELOCOTONERO + PARAGUAYO + PLATERINA</t>
  </si>
  <si>
    <t>Paraguayo (secano y regadio)</t>
  </si>
  <si>
    <t>Platerina (secano y regadio)</t>
  </si>
  <si>
    <t>Albaricoquero (secano y regadio)</t>
  </si>
  <si>
    <t>Nectarino (secano y regadio)</t>
  </si>
  <si>
    <t>Cerezo (secano y regadio)</t>
  </si>
  <si>
    <t>Ciruelo (secano y regadio)</t>
  </si>
  <si>
    <t>Melocotonero (secano y regadio)</t>
  </si>
  <si>
    <t xml:space="preserve"> &gt;0-5</t>
  </si>
  <si>
    <t>&gt;5-10</t>
  </si>
  <si>
    <t>&gt;10-15</t>
  </si>
  <si>
    <t>&gt;15-20</t>
  </si>
  <si>
    <t>&gt;20-25</t>
  </si>
  <si>
    <t>&gt;25-30</t>
  </si>
  <si>
    <t xml:space="preserve"> &gt;30-35</t>
  </si>
  <si>
    <t xml:space="preserve"> &gt;35-40</t>
  </si>
  <si>
    <t xml:space="preserve"> &gt;40-45</t>
  </si>
  <si>
    <t>&gt;45-50</t>
  </si>
  <si>
    <t>&gt;50-55</t>
  </si>
  <si>
    <t xml:space="preserve"> &gt;55-60</t>
  </si>
  <si>
    <t>&gt;60-65</t>
  </si>
  <si>
    <t xml:space="preserve"> &gt;65-70</t>
  </si>
  <si>
    <t xml:space="preserve"> &gt;70-75</t>
  </si>
  <si>
    <t xml:space="preserve"> &gt;75-80</t>
  </si>
  <si>
    <t xml:space="preserve"> &gt;80-85</t>
  </si>
  <si>
    <t>&gt;85-90</t>
  </si>
  <si>
    <t xml:space="preserve"> &gt;90-95</t>
  </si>
  <si>
    <t xml:space="preserve"> &gt;95-100</t>
  </si>
  <si>
    <t xml:space="preserve"> &gt;100-150</t>
  </si>
  <si>
    <t xml:space="preserve"> &gt;150</t>
  </si>
  <si>
    <t>Volver al:</t>
  </si>
  <si>
    <t>INDICE</t>
  </si>
  <si>
    <t>40-100</t>
  </si>
  <si>
    <t>&gt;100</t>
  </si>
  <si>
    <t>MELOCOTONERO: TOTAL</t>
  </si>
  <si>
    <t>PLATERINA: TOTAL</t>
  </si>
  <si>
    <t>NECTARINO: TOTAL</t>
  </si>
  <si>
    <t>ALBARICOQUERO: TOTAL</t>
  </si>
  <si>
    <t xml:space="preserve"> 10-40</t>
  </si>
  <si>
    <t>&gt;0-5</t>
  </si>
  <si>
    <t>TAMAÑO Y Nº DE EXPLOTACIONES</t>
  </si>
  <si>
    <t>Nº Explotaciones</t>
  </si>
  <si>
    <t>Superficie</t>
  </si>
  <si>
    <t>ARAGON</t>
  </si>
  <si>
    <t>0-5</t>
  </si>
  <si>
    <t xml:space="preserve"> 5-10</t>
  </si>
  <si>
    <t xml:space="preserve"> 40-100</t>
  </si>
  <si>
    <t>PRODUCTO</t>
  </si>
  <si>
    <t>PULPA</t>
  </si>
  <si>
    <t>PRECOCIDAD</t>
  </si>
  <si>
    <t>Amarilla</t>
  </si>
  <si>
    <t>Media estación</t>
  </si>
  <si>
    <t>SUPERFICIE</t>
  </si>
  <si>
    <t>Roja</t>
  </si>
  <si>
    <t>Blanca</t>
  </si>
  <si>
    <t>Extratemprana</t>
  </si>
  <si>
    <t>Tardia</t>
  </si>
  <si>
    <t>Temprana</t>
  </si>
  <si>
    <t>Anaranjada</t>
  </si>
  <si>
    <t>Muy temprana</t>
  </si>
  <si>
    <t>Verde</t>
  </si>
  <si>
    <t>Distribución Autonómica</t>
  </si>
  <si>
    <t>PIEL</t>
  </si>
  <si>
    <t xml:space="preserve">Extratemprano </t>
  </si>
  <si>
    <t>Temprano</t>
  </si>
  <si>
    <t>Media Estación</t>
  </si>
  <si>
    <t>Tardío</t>
  </si>
  <si>
    <t>SIN CLASIFICAR</t>
  </si>
  <si>
    <t>SIN INFO VARIEDAD</t>
  </si>
  <si>
    <t>Absoluto (ha)</t>
  </si>
  <si>
    <t>Relativo</t>
  </si>
  <si>
    <t>Distribución Territorial</t>
  </si>
  <si>
    <t>Dist. C.A.</t>
  </si>
  <si>
    <t>CARACTERÍSTICAS POR PRODUCTO                                     Y SUPERFICIE (Variedades)</t>
  </si>
  <si>
    <t>REPRESENTATIVIDAD DE LOS                DATOS DE SUPERFICIE (ha)</t>
  </si>
  <si>
    <t>INFORMACIÓN SOBRE LA EDAD                  DE PLANTACIÓN</t>
  </si>
  <si>
    <t xml:space="preserve">MELOCOTONERO 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</si>
  <si>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</si>
  <si>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</si>
  <si>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</si>
  <si>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</si>
  <si>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</si>
  <si>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</si>
  <si>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</si>
  <si>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</si>
  <si>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</si>
  <si>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</si>
  <si>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</si>
  <si>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ALICANTE</t>
  </si>
  <si>
    <t>CASTELLÓN</t>
  </si>
  <si>
    <t>VALENCIA</t>
  </si>
  <si>
    <t>ÁVILA</t>
  </si>
  <si>
    <t>BURGOS</t>
  </si>
  <si>
    <t>LEÓN</t>
  </si>
  <si>
    <t>SALAMANCA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</si>
  <si>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</si>
  <si>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</si>
  <si>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</si>
  <si>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</si>
  <si>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</si>
  <si>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</si>
  <si>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</si>
  <si>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</si>
  <si>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</si>
  <si>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</si>
  <si>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</si>
  <si>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</si>
  <si>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BADAJOZ</t>
  </si>
  <si>
    <t>CÁCERES</t>
  </si>
  <si>
    <t>A CORUÑA</t>
  </si>
  <si>
    <t>LUGO</t>
  </si>
  <si>
    <t>ÁLAVA</t>
  </si>
  <si>
    <t>GUIPÚZCOA</t>
  </si>
  <si>
    <t>Islas Baleares</t>
  </si>
  <si>
    <t>PENDIENTE TOTAL EN LOS DISTINTOS PRODUCTOS</t>
  </si>
  <si>
    <t>PRODUCTOS</t>
  </si>
  <si>
    <t>Nº explotaciones por tamaño</t>
  </si>
  <si>
    <t>Superficie por tamaño de explotación</t>
  </si>
  <si>
    <t>SUPERFICIES ANUALES (ha)</t>
  </si>
  <si>
    <t>NECTARINA</t>
  </si>
  <si>
    <t>TOTAL SUPERFICIE FEGA</t>
  </si>
  <si>
    <t>Carne amarilla</t>
  </si>
  <si>
    <t>Carne blanca</t>
  </si>
  <si>
    <t>FUENTE:</t>
  </si>
  <si>
    <t>2019PET_FRUTALES</t>
  </si>
  <si>
    <t>20191114_FYH_HISTÓRICOGENERALSUPERYPRODREGIONALES</t>
  </si>
  <si>
    <r>
      <t xml:space="preserve">MELOCOTONERO: </t>
    </r>
    <r>
      <rPr>
        <b/>
        <i/>
        <sz val="14"/>
        <color rgb="FF7030A0"/>
        <rFont val="Calibri"/>
        <family val="2"/>
        <scheme val="minor"/>
      </rPr>
      <t>SECANO</t>
    </r>
  </si>
  <si>
    <r>
      <t xml:space="preserve">MELOCOTONERO: </t>
    </r>
    <r>
      <rPr>
        <b/>
        <i/>
        <sz val="14"/>
        <color rgb="FF7030A0"/>
        <rFont val="Calibri"/>
        <family val="2"/>
        <scheme val="minor"/>
      </rPr>
      <t>REGADIO</t>
    </r>
  </si>
  <si>
    <r>
      <t>PARAGUAYO:</t>
    </r>
    <r>
      <rPr>
        <b/>
        <i/>
        <sz val="14"/>
        <color rgb="FF7030A0"/>
        <rFont val="Calibri"/>
        <family val="2"/>
        <scheme val="minor"/>
      </rPr>
      <t xml:space="preserve"> SECANO</t>
    </r>
  </si>
  <si>
    <r>
      <t>PARAGUAYO:</t>
    </r>
    <r>
      <rPr>
        <b/>
        <i/>
        <sz val="14"/>
        <color rgb="FF7030A0"/>
        <rFont val="Calibri"/>
        <family val="2"/>
        <scheme val="minor"/>
      </rPr>
      <t xml:space="preserve"> REGADIO</t>
    </r>
  </si>
  <si>
    <r>
      <t>PARAGUAYO:</t>
    </r>
    <r>
      <rPr>
        <b/>
        <i/>
        <sz val="18"/>
        <color rgb="FF7030A0"/>
        <rFont val="Calibri"/>
        <family val="2"/>
        <scheme val="minor"/>
      </rPr>
      <t xml:space="preserve"> TOTAL</t>
    </r>
  </si>
  <si>
    <r>
      <t xml:space="preserve">PLATERINA: </t>
    </r>
    <r>
      <rPr>
        <b/>
        <i/>
        <sz val="14"/>
        <color rgb="FF7030A0"/>
        <rFont val="Calibri"/>
        <family val="2"/>
        <scheme val="minor"/>
      </rPr>
      <t>SECANO</t>
    </r>
  </si>
  <si>
    <r>
      <t xml:space="preserve">PLATERINA: </t>
    </r>
    <r>
      <rPr>
        <b/>
        <i/>
        <sz val="14"/>
        <color rgb="FF7030A0"/>
        <rFont val="Calibri"/>
        <family val="2"/>
        <scheme val="minor"/>
      </rPr>
      <t>REGADIO</t>
    </r>
  </si>
  <si>
    <r>
      <t xml:space="preserve">ALBARICOQUERO: </t>
    </r>
    <r>
      <rPr>
        <b/>
        <i/>
        <sz val="14"/>
        <color rgb="FF7030A0"/>
        <rFont val="Calibri"/>
        <family val="2"/>
        <scheme val="minor"/>
      </rPr>
      <t>SECANO</t>
    </r>
  </si>
  <si>
    <r>
      <t xml:space="preserve">ALBARICOQUERO: </t>
    </r>
    <r>
      <rPr>
        <b/>
        <i/>
        <sz val="14"/>
        <color rgb="FF7030A0"/>
        <rFont val="Calibri"/>
        <family val="2"/>
        <scheme val="minor"/>
      </rPr>
      <t>REGADIO</t>
    </r>
  </si>
  <si>
    <r>
      <t xml:space="preserve">NECTARINO: </t>
    </r>
    <r>
      <rPr>
        <b/>
        <i/>
        <sz val="14"/>
        <color rgb="FF7030A0"/>
        <rFont val="Calibri"/>
        <family val="2"/>
        <scheme val="minor"/>
      </rPr>
      <t>SECANO</t>
    </r>
  </si>
  <si>
    <r>
      <t xml:space="preserve">NECTARINO: </t>
    </r>
    <r>
      <rPr>
        <b/>
        <i/>
        <sz val="14"/>
        <color rgb="FF7030A0"/>
        <rFont val="Calibri"/>
        <family val="2"/>
        <scheme val="minor"/>
      </rPr>
      <t>REGADIO</t>
    </r>
  </si>
  <si>
    <r>
      <t xml:space="preserve">CEREZO: </t>
    </r>
    <r>
      <rPr>
        <b/>
        <i/>
        <sz val="18"/>
        <color rgb="FF7030A0"/>
        <rFont val="Calibri"/>
        <family val="2"/>
        <scheme val="minor"/>
      </rPr>
      <t>TOTAL</t>
    </r>
  </si>
  <si>
    <r>
      <t xml:space="preserve">CEREZO: </t>
    </r>
    <r>
      <rPr>
        <b/>
        <i/>
        <sz val="14"/>
        <color rgb="FF7030A0"/>
        <rFont val="Calibri"/>
        <family val="2"/>
        <scheme val="minor"/>
      </rPr>
      <t>SECANO</t>
    </r>
  </si>
  <si>
    <r>
      <t xml:space="preserve">CEREZO: </t>
    </r>
    <r>
      <rPr>
        <b/>
        <i/>
        <sz val="14"/>
        <color rgb="FF7030A0"/>
        <rFont val="Calibri"/>
        <family val="2"/>
        <scheme val="minor"/>
      </rPr>
      <t>REGADIO</t>
    </r>
  </si>
  <si>
    <r>
      <t xml:space="preserve">CIRUELO: </t>
    </r>
    <r>
      <rPr>
        <b/>
        <i/>
        <sz val="18"/>
        <color rgb="FF7030A0"/>
        <rFont val="Calibri"/>
        <family val="2"/>
        <scheme val="minor"/>
      </rPr>
      <t>TOTAL</t>
    </r>
  </si>
  <si>
    <r>
      <t xml:space="preserve">CIRUELO: </t>
    </r>
    <r>
      <rPr>
        <b/>
        <i/>
        <sz val="14"/>
        <color rgb="FF7030A0"/>
        <rFont val="Calibri"/>
        <family val="2"/>
        <scheme val="minor"/>
      </rPr>
      <t>SECANO</t>
    </r>
  </si>
  <si>
    <r>
      <t xml:space="preserve">CIRUELO: </t>
    </r>
    <r>
      <rPr>
        <b/>
        <i/>
        <sz val="14"/>
        <color rgb="FF7030A0"/>
        <rFont val="Calibri"/>
        <family val="2"/>
        <scheme val="minor"/>
      </rPr>
      <t>REGADIO</t>
    </r>
  </si>
  <si>
    <t>Pet_MAPA_FH_RSU_REGEPA_2020_Nogal_23032021</t>
  </si>
  <si>
    <t>Pet_MAPA_FH_RSU_REGEPA_2020_Nogal_23032021.xlsx</t>
  </si>
  <si>
    <t>0-5%</t>
  </si>
  <si>
    <t>&gt;=15%</t>
  </si>
  <si>
    <t>ISLAS BALEARES</t>
  </si>
  <si>
    <t>Explot_Pendiente_Cultivos_Leñosos_02032021.xlsx</t>
  </si>
  <si>
    <t>Muy tardía</t>
  </si>
  <si>
    <t>Explot_Cultivos_Leñosos_030320210</t>
  </si>
  <si>
    <t>Sin Info de edad</t>
  </si>
  <si>
    <t>frutalesnocitricosysecosprovisionales2020_tcm30-560538</t>
  </si>
  <si>
    <t>%</t>
  </si>
  <si>
    <t>Superficies anuales 2020 (ha)</t>
  </si>
  <si>
    <t>FRUTA DE HUESO TOTAL</t>
  </si>
  <si>
    <t>&lt;2.000</t>
  </si>
  <si>
    <t>Fruta de Hueso</t>
  </si>
  <si>
    <t>RSU REGEPA (ha)</t>
  </si>
  <si>
    <t>REPRESENTATIVIDAD: RSU REGEPA VS ANUARIO (%)</t>
  </si>
  <si>
    <t>RSU REGEPA 2020 VS 2019</t>
  </si>
  <si>
    <t>RSU REGEPA 2020</t>
  </si>
  <si>
    <t>REPRESENTATIVIDAD: RSU REGEPA VS SUPERFICIES ANUALES (%)</t>
  </si>
  <si>
    <t>RSU REGEPA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</si>
</sst>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#,##0_ ;[Red]\-#,##0\ "/>
    <numFmt numFmtId="166" formatCode="0.0%"/>
    <numFmt numFmtId="167" formatCode="0.000%"/>
    <numFmt numFmtId="168" formatCode="#,##0.0"/>
  </numFmts>
  <fonts count="3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FF9933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i/>
      <sz val="14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i/>
      <sz val="18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6"/>
      <color rgb="FF0066CC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0066CC"/>
        <bgColor theme="4" tint="0.79998168889431442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rgb="FFFFCC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9999"/>
        <bgColor theme="4" tint="0.79998168889431442"/>
      </patternFill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93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 indent="1"/>
    </xf>
    <xf numFmtId="0" fontId="0" fillId="0" borderId="0" xfId="0" applyFill="1" applyBorder="1"/>
    <xf numFmtId="0" fontId="2" fillId="3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left" indent="2"/>
    </xf>
    <xf numFmtId="0" fontId="0" fillId="0" borderId="1" xfId="0" applyFill="1" applyBorder="1"/>
    <xf numFmtId="0" fontId="2" fillId="3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 indent="2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164" fontId="0" fillId="0" borderId="0" xfId="0" applyNumberFormat="1"/>
    <xf numFmtId="0" fontId="2" fillId="3" borderId="1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1" fillId="4" borderId="1" xfId="0" applyFont="1" applyFill="1" applyBorder="1" applyAlignment="1">
      <alignment horizontal="left"/>
    </xf>
    <xf numFmtId="0" fontId="0" fillId="0" borderId="1" xfId="0" applyBorder="1" applyAlignment="1">
      <alignment horizontal="left" indent="1"/>
    </xf>
    <xf numFmtId="0" fontId="2" fillId="7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7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left"/>
    </xf>
    <xf numFmtId="0" fontId="2" fillId="12" borderId="1" xfId="0" applyFont="1" applyFill="1" applyBorder="1" applyAlignment="1">
      <alignment horizontal="left"/>
    </xf>
    <xf numFmtId="0" fontId="2" fillId="0" borderId="0" xfId="0" applyFont="1" applyBorder="1"/>
    <xf numFmtId="0" fontId="8" fillId="10" borderId="1" xfId="0" applyFont="1" applyFill="1" applyBorder="1"/>
    <xf numFmtId="0" fontId="2" fillId="8" borderId="3" xfId="0" applyFont="1" applyFill="1" applyBorder="1" applyAlignment="1">
      <alignment horizontal="left"/>
    </xf>
    <xf numFmtId="9" fontId="0" fillId="0" borderId="0" xfId="2" applyFont="1" applyBorder="1"/>
    <xf numFmtId="9" fontId="0" fillId="0" borderId="0" xfId="2" applyFont="1"/>
    <xf numFmtId="0" fontId="0" fillId="0" borderId="0" xfId="0" applyAlignment="1">
      <alignment horizontal="left"/>
    </xf>
    <xf numFmtId="0" fontId="13" fillId="15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16" fillId="0" borderId="0" xfId="0" applyFont="1" applyBorder="1"/>
    <xf numFmtId="0" fontId="16" fillId="0" borderId="0" xfId="0" applyFont="1"/>
    <xf numFmtId="0" fontId="2" fillId="16" borderId="1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13" fillId="17" borderId="1" xfId="0" applyFont="1" applyFill="1" applyBorder="1" applyAlignment="1">
      <alignment horizontal="center"/>
    </xf>
    <xf numFmtId="0" fontId="2" fillId="18" borderId="1" xfId="0" applyFont="1" applyFill="1" applyBorder="1" applyAlignment="1">
      <alignment horizontal="left"/>
    </xf>
    <xf numFmtId="0" fontId="1" fillId="19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9" fontId="2" fillId="0" borderId="0" xfId="2" applyFont="1" applyBorder="1" applyAlignment="1">
      <alignment horizontal="right"/>
    </xf>
    <xf numFmtId="0" fontId="18" fillId="0" borderId="0" xfId="1" applyFont="1"/>
    <xf numFmtId="0" fontId="5" fillId="0" borderId="0" xfId="0" applyFont="1" applyBorder="1" applyAlignment="1">
      <alignment horizontal="center"/>
    </xf>
    <xf numFmtId="0" fontId="1" fillId="20" borderId="1" xfId="0" applyFont="1" applyFill="1" applyBorder="1" applyAlignment="1">
      <alignment horizontal="center"/>
    </xf>
    <xf numFmtId="0" fontId="2" fillId="0" borderId="0" xfId="0" applyFont="1" applyFill="1"/>
    <xf numFmtId="17" fontId="1" fillId="20" borderId="1" xfId="0" applyNumberFormat="1" applyFont="1" applyFill="1" applyBorder="1" applyAlignment="1">
      <alignment horizontal="center"/>
    </xf>
    <xf numFmtId="0" fontId="19" fillId="0" borderId="6" xfId="0" applyFont="1" applyBorder="1" applyAlignment="1"/>
    <xf numFmtId="0" fontId="5" fillId="0" borderId="0" xfId="0" applyFont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" fontId="1" fillId="0" borderId="0" xfId="0" applyNumberFormat="1" applyFont="1" applyFill="1" applyBorder="1" applyAlignment="1">
      <alignment horizontal="center" vertical="center"/>
    </xf>
    <xf numFmtId="16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2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2" fontId="0" fillId="0" borderId="0" xfId="0" applyNumberFormat="1" applyFill="1" applyBorder="1"/>
    <xf numFmtId="0" fontId="0" fillId="0" borderId="1" xfId="0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2" applyFont="1" applyFill="1" applyBorder="1"/>
    <xf numFmtId="9" fontId="0" fillId="0" borderId="1" xfId="2" applyFont="1" applyFill="1" applyBorder="1"/>
    <xf numFmtId="9" fontId="0" fillId="0" borderId="1" xfId="2" applyFont="1" applyFill="1" applyBorder="1" applyAlignment="1">
      <alignment horizontal="center" vertical="center"/>
    </xf>
    <xf numFmtId="9" fontId="0" fillId="0" borderId="1" xfId="2" applyFont="1" applyFill="1" applyBorder="1" applyAlignment="1">
      <alignment horizontal="center"/>
    </xf>
    <xf numFmtId="9" fontId="1" fillId="19" borderId="1" xfId="2" applyFont="1" applyFill="1" applyBorder="1" applyAlignment="1">
      <alignment horizontal="center"/>
    </xf>
    <xf numFmtId="9" fontId="1" fillId="20" borderId="1" xfId="2" applyFont="1" applyFill="1" applyBorder="1" applyAlignment="1">
      <alignment horizontal="center"/>
    </xf>
    <xf numFmtId="9" fontId="0" fillId="0" borderId="0" xfId="2" applyFont="1" applyBorder="1" applyAlignment="1">
      <alignment horizontal="right"/>
    </xf>
    <xf numFmtId="9" fontId="1" fillId="0" borderId="0" xfId="2" applyFont="1" applyFill="1" applyBorder="1" applyAlignment="1">
      <alignment horizontal="right" vertical="center"/>
    </xf>
    <xf numFmtId="16" fontId="0" fillId="0" borderId="0" xfId="0" applyNumberFormat="1" applyFill="1" applyBorder="1" applyAlignment="1">
      <alignment horizontal="center"/>
    </xf>
    <xf numFmtId="9" fontId="0" fillId="0" borderId="0" xfId="2" applyFont="1" applyFill="1" applyBorder="1" applyAlignment="1">
      <alignment horizontal="right" vertical="center"/>
    </xf>
    <xf numFmtId="9" fontId="0" fillId="0" borderId="0" xfId="2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9" fontId="1" fillId="2" borderId="1" xfId="2" applyFont="1" applyFill="1" applyBorder="1" applyAlignment="1">
      <alignment horizontal="center" vertical="center"/>
    </xf>
    <xf numFmtId="9" fontId="2" fillId="3" borderId="1" xfId="2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9" fontId="10" fillId="0" borderId="1" xfId="2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9" fontId="0" fillId="3" borderId="1" xfId="2" applyFont="1" applyFill="1" applyBorder="1" applyAlignment="1">
      <alignment horizontal="center"/>
    </xf>
    <xf numFmtId="9" fontId="1" fillId="4" borderId="1" xfId="2" applyFont="1" applyFill="1" applyBorder="1" applyAlignment="1">
      <alignment horizontal="center"/>
    </xf>
    <xf numFmtId="165" fontId="1" fillId="14" borderId="1" xfId="0" applyNumberFormat="1" applyFont="1" applyFill="1" applyBorder="1" applyAlignment="1">
      <alignment horizontal="center"/>
    </xf>
    <xf numFmtId="9" fontId="4" fillId="4" borderId="1" xfId="2" applyFont="1" applyFill="1" applyBorder="1" applyAlignment="1">
      <alignment horizontal="center"/>
    </xf>
    <xf numFmtId="9" fontId="7" fillId="6" borderId="1" xfId="2" applyFont="1" applyFill="1" applyBorder="1" applyAlignment="1">
      <alignment horizontal="center" vertical="center" wrapText="1"/>
    </xf>
    <xf numFmtId="3" fontId="7" fillId="10" borderId="1" xfId="0" applyNumberFormat="1" applyFont="1" applyFill="1" applyBorder="1" applyAlignment="1">
      <alignment horizontal="center"/>
    </xf>
    <xf numFmtId="3" fontId="2" fillId="7" borderId="1" xfId="0" applyNumberFormat="1" applyFont="1" applyFill="1" applyBorder="1" applyAlignment="1">
      <alignment horizontal="center"/>
    </xf>
    <xf numFmtId="9" fontId="2" fillId="7" borderId="1" xfId="2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9" fontId="0" fillId="0" borderId="1" xfId="2" applyFont="1" applyBorder="1" applyAlignment="1">
      <alignment horizontal="center"/>
    </xf>
    <xf numFmtId="9" fontId="2" fillId="9" borderId="1" xfId="2" applyFont="1" applyFill="1" applyBorder="1" applyAlignment="1">
      <alignment horizontal="center"/>
    </xf>
    <xf numFmtId="9" fontId="0" fillId="0" borderId="1" xfId="2" applyNumberFormat="1" applyFont="1" applyBorder="1" applyAlignment="1">
      <alignment horizontal="center"/>
    </xf>
    <xf numFmtId="9" fontId="2" fillId="0" borderId="1" xfId="2" applyNumberFormat="1" applyFont="1" applyFill="1" applyBorder="1" applyAlignment="1">
      <alignment horizontal="center"/>
    </xf>
    <xf numFmtId="9" fontId="2" fillId="0" borderId="1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9" fontId="2" fillId="0" borderId="0" xfId="2" applyFont="1" applyFill="1" applyBorder="1"/>
    <xf numFmtId="3" fontId="0" fillId="0" borderId="0" xfId="0" applyNumberFormat="1"/>
    <xf numFmtId="9" fontId="0" fillId="0" borderId="0" xfId="2" applyNumberFormat="1" applyFont="1"/>
    <xf numFmtId="9" fontId="2" fillId="3" borderId="1" xfId="2" applyNumberFormat="1" applyFont="1" applyFill="1" applyBorder="1" applyAlignment="1">
      <alignment horizontal="center"/>
    </xf>
    <xf numFmtId="9" fontId="0" fillId="0" borderId="1" xfId="2" applyNumberFormat="1" applyFont="1" applyFill="1" applyBorder="1" applyAlignment="1">
      <alignment horizontal="center"/>
    </xf>
    <xf numFmtId="9" fontId="0" fillId="3" borderId="1" xfId="2" applyNumberFormat="1" applyFont="1" applyFill="1" applyBorder="1" applyAlignment="1">
      <alignment horizontal="center"/>
    </xf>
    <xf numFmtId="9" fontId="1" fillId="4" borderId="1" xfId="2" applyNumberFormat="1" applyFont="1" applyFill="1" applyBorder="1" applyAlignment="1">
      <alignment horizontal="center"/>
    </xf>
    <xf numFmtId="9" fontId="10" fillId="0" borderId="1" xfId="2" applyNumberFormat="1" applyFont="1" applyFill="1" applyBorder="1" applyAlignment="1">
      <alignment horizontal="center"/>
    </xf>
    <xf numFmtId="9" fontId="1" fillId="2" borderId="1" xfId="2" applyNumberFormat="1" applyFont="1" applyFill="1" applyBorder="1" applyAlignment="1">
      <alignment horizontal="center"/>
    </xf>
    <xf numFmtId="3" fontId="12" fillId="3" borderId="1" xfId="0" applyNumberFormat="1" applyFont="1" applyFill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1" fontId="1" fillId="2" borderId="1" xfId="2" applyNumberFormat="1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/>
    </xf>
    <xf numFmtId="1" fontId="1" fillId="2" borderId="1" xfId="2" applyNumberFormat="1" applyFont="1" applyFill="1" applyBorder="1" applyAlignment="1">
      <alignment horizontal="center" vertical="center" wrapText="1"/>
    </xf>
    <xf numFmtId="9" fontId="1" fillId="2" borderId="1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9" fontId="0" fillId="0" borderId="1" xfId="2" applyFont="1" applyFill="1" applyBorder="1" applyAlignment="1">
      <alignment horizontal="center" vertical="center"/>
    </xf>
    <xf numFmtId="1" fontId="1" fillId="2" borderId="1" xfId="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" fontId="2" fillId="16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left"/>
    </xf>
    <xf numFmtId="3" fontId="2" fillId="16" borderId="1" xfId="0" applyNumberFormat="1" applyFont="1" applyFill="1" applyBorder="1" applyAlignment="1">
      <alignment horizontal="left"/>
    </xf>
    <xf numFmtId="9" fontId="2" fillId="16" borderId="1" xfId="2" applyFont="1" applyFill="1" applyBorder="1" applyAlignment="1">
      <alignment horizontal="center"/>
    </xf>
    <xf numFmtId="9" fontId="0" fillId="0" borderId="0" xfId="2" applyFont="1" applyAlignment="1">
      <alignment horizontal="center"/>
    </xf>
    <xf numFmtId="9" fontId="2" fillId="18" borderId="1" xfId="2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2" fillId="18" borderId="1" xfId="0" applyNumberFormat="1" applyFont="1" applyFill="1" applyBorder="1" applyAlignment="1">
      <alignment horizontal="center"/>
    </xf>
    <xf numFmtId="3" fontId="11" fillId="21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9" fontId="1" fillId="0" borderId="1" xfId="2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9" fontId="0" fillId="0" borderId="0" xfId="2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19" borderId="1" xfId="0" applyNumberFormat="1" applyFont="1" applyFill="1" applyBorder="1" applyAlignment="1">
      <alignment horizontal="center"/>
    </xf>
    <xf numFmtId="3" fontId="1" fillId="20" borderId="1" xfId="0" applyNumberFormat="1" applyFont="1" applyFill="1" applyBorder="1" applyAlignment="1">
      <alignment horizontal="center"/>
    </xf>
    <xf numFmtId="0" fontId="5" fillId="0" borderId="0" xfId="0" applyFont="1" applyBorder="1" applyAlignment="1"/>
    <xf numFmtId="0" fontId="15" fillId="0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6" fillId="0" borderId="0" xfId="1"/>
    <xf numFmtId="0" fontId="7" fillId="6" borderId="1" xfId="0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wrapText="1"/>
    </xf>
    <xf numFmtId="9" fontId="1" fillId="6" borderId="1" xfId="2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Fill="1"/>
    <xf numFmtId="0" fontId="0" fillId="0" borderId="1" xfId="0" applyFont="1" applyFill="1" applyBorder="1" applyAlignment="1">
      <alignment horizontal="left" indent="1"/>
    </xf>
    <xf numFmtId="166" fontId="2" fillId="3" borderId="1" xfId="2" applyNumberFormat="1" applyFont="1" applyFill="1" applyBorder="1" applyAlignment="1">
      <alignment horizontal="center"/>
    </xf>
    <xf numFmtId="10" fontId="2" fillId="3" borderId="1" xfId="2" applyNumberFormat="1" applyFont="1" applyFill="1" applyBorder="1" applyAlignment="1">
      <alignment horizontal="center"/>
    </xf>
    <xf numFmtId="3" fontId="1" fillId="14" borderId="1" xfId="0" applyNumberFormat="1" applyFont="1" applyFill="1" applyBorder="1" applyAlignment="1">
      <alignment horizontal="center"/>
    </xf>
    <xf numFmtId="10" fontId="2" fillId="0" borderId="1" xfId="2" applyNumberFormat="1" applyFont="1" applyFill="1" applyBorder="1" applyAlignment="1">
      <alignment horizontal="center"/>
    </xf>
    <xf numFmtId="167" fontId="2" fillId="0" borderId="1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>
      <alignment horizontal="center"/>
    </xf>
    <xf numFmtId="10" fontId="2" fillId="0" borderId="1" xfId="2" applyNumberFormat="1" applyFont="1" applyBorder="1" applyAlignment="1">
      <alignment horizontal="center"/>
    </xf>
    <xf numFmtId="167" fontId="2" fillId="0" borderId="1" xfId="2" applyNumberFormat="1" applyFont="1" applyBorder="1" applyAlignment="1">
      <alignment horizontal="center"/>
    </xf>
    <xf numFmtId="166" fontId="0" fillId="0" borderId="0" xfId="0" applyNumberFormat="1"/>
    <xf numFmtId="10" fontId="0" fillId="0" borderId="0" xfId="0" applyNumberFormat="1"/>
    <xf numFmtId="9" fontId="0" fillId="0" borderId="0" xfId="0" applyNumberFormat="1"/>
    <xf numFmtId="0" fontId="19" fillId="0" borderId="0" xfId="0" applyFont="1" applyBorder="1" applyAlignment="1"/>
    <xf numFmtId="166" fontId="0" fillId="0" borderId="0" xfId="2" applyNumberFormat="1" applyFont="1" applyAlignment="1">
      <alignment horizontal="center"/>
    </xf>
    <xf numFmtId="10" fontId="0" fillId="0" borderId="0" xfId="2" applyNumberFormat="1" applyFont="1" applyAlignment="1">
      <alignment horizontal="center"/>
    </xf>
    <xf numFmtId="3" fontId="0" fillId="0" borderId="0" xfId="0" applyNumberFormat="1" applyBorder="1" applyAlignment="1">
      <alignment horizontal="left" indent="1"/>
    </xf>
    <xf numFmtId="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2" fillId="8" borderId="3" xfId="0" applyNumberFormat="1" applyFont="1" applyFill="1" applyBorder="1" applyAlignment="1">
      <alignment horizontal="center"/>
    </xf>
    <xf numFmtId="3" fontId="2" fillId="8" borderId="1" xfId="0" applyNumberFormat="1" applyFont="1" applyFill="1" applyBorder="1" applyAlignment="1">
      <alignment horizontal="center"/>
    </xf>
    <xf numFmtId="3" fontId="0" fillId="22" borderId="1" xfId="0" applyNumberFormat="1" applyFont="1" applyFill="1" applyBorder="1" applyAlignment="1">
      <alignment horizontal="center"/>
    </xf>
    <xf numFmtId="0" fontId="16" fillId="0" borderId="1" xfId="0" applyFont="1" applyBorder="1"/>
    <xf numFmtId="3" fontId="16" fillId="22" borderId="1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/>
    </xf>
    <xf numFmtId="0" fontId="2" fillId="11" borderId="1" xfId="0" applyFont="1" applyFill="1" applyBorder="1"/>
    <xf numFmtId="0" fontId="1" fillId="10" borderId="1" xfId="0" applyFont="1" applyFill="1" applyBorder="1"/>
    <xf numFmtId="4" fontId="0" fillId="0" borderId="0" xfId="0" applyNumberFormat="1"/>
    <xf numFmtId="3" fontId="0" fillId="0" borderId="1" xfId="0" applyNumberFormat="1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18" fillId="0" borderId="1" xfId="1" applyFont="1" applyBorder="1" applyAlignment="1">
      <alignment horizontal="left" indent="1"/>
    </xf>
    <xf numFmtId="0" fontId="18" fillId="0" borderId="0" xfId="1" applyFont="1" applyFill="1"/>
    <xf numFmtId="9" fontId="2" fillId="0" borderId="0" xfId="2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/>
    <xf numFmtId="0" fontId="25" fillId="0" borderId="0" xfId="0" applyFont="1"/>
    <xf numFmtId="0" fontId="13" fillId="23" borderId="1" xfId="0" applyFont="1" applyFill="1" applyBorder="1" applyAlignment="1">
      <alignment horizontal="center"/>
    </xf>
    <xf numFmtId="0" fontId="13" fillId="23" borderId="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1" xfId="0" applyNumberFormat="1" applyBorder="1"/>
    <xf numFmtId="0" fontId="0" fillId="0" borderId="0" xfId="0" applyFont="1" applyBorder="1"/>
    <xf numFmtId="0" fontId="0" fillId="0" borderId="1" xfId="0" applyNumberFormat="1" applyBorder="1" applyAlignment="1">
      <alignment horizontal="center"/>
    </xf>
    <xf numFmtId="9" fontId="11" fillId="21" borderId="1" xfId="2" applyFont="1" applyFill="1" applyBorder="1" applyAlignment="1">
      <alignment horizontal="center"/>
    </xf>
    <xf numFmtId="3" fontId="2" fillId="18" borderId="3" xfId="0" applyNumberFormat="1" applyFont="1" applyFill="1" applyBorder="1" applyAlignment="1">
      <alignment horizontal="center"/>
    </xf>
    <xf numFmtId="9" fontId="1" fillId="21" borderId="1" xfId="2" applyFont="1" applyFill="1" applyBorder="1" applyAlignment="1">
      <alignment horizontal="center"/>
    </xf>
    <xf numFmtId="3" fontId="29" fillId="22" borderId="1" xfId="0" applyNumberFormat="1" applyFont="1" applyFill="1" applyBorder="1" applyAlignment="1">
      <alignment horizontal="center"/>
    </xf>
    <xf numFmtId="3" fontId="28" fillId="0" borderId="1" xfId="0" applyNumberFormat="1" applyFont="1" applyFill="1" applyBorder="1" applyAlignment="1">
      <alignment horizontal="center"/>
    </xf>
    <xf numFmtId="9" fontId="16" fillId="0" borderId="0" xfId="2" applyFont="1" applyBorder="1" applyAlignment="1">
      <alignment horizontal="center"/>
    </xf>
    <xf numFmtId="3" fontId="29" fillId="0" borderId="1" xfId="0" applyNumberFormat="1" applyFont="1" applyBorder="1" applyAlignment="1">
      <alignment horizontal="center"/>
    </xf>
    <xf numFmtId="3" fontId="28" fillId="0" borderId="1" xfId="0" applyNumberFormat="1" applyFont="1" applyBorder="1" applyAlignment="1">
      <alignment horizontal="center"/>
    </xf>
    <xf numFmtId="9" fontId="0" fillId="0" borderId="0" xfId="2" applyNumberFormat="1" applyFont="1" applyAlignment="1">
      <alignment horizontal="center"/>
    </xf>
    <xf numFmtId="3" fontId="28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/>
    </xf>
    <xf numFmtId="10" fontId="2" fillId="7" borderId="1" xfId="2" applyNumberFormat="1" applyFont="1" applyFill="1" applyBorder="1" applyAlignment="1">
      <alignment horizontal="center"/>
    </xf>
    <xf numFmtId="0" fontId="2" fillId="18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2" applyFont="1" applyBorder="1" applyAlignment="1">
      <alignment horizontal="center"/>
    </xf>
    <xf numFmtId="9" fontId="1" fillId="0" borderId="0" xfId="2" applyFont="1" applyFill="1" applyBorder="1" applyAlignment="1">
      <alignment horizontal="center" vertical="center"/>
    </xf>
    <xf numFmtId="9" fontId="0" fillId="0" borderId="0" xfId="2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1" fillId="21" borderId="3" xfId="0" applyNumberFormat="1" applyFont="1" applyFill="1" applyBorder="1" applyAlignment="1">
      <alignment horizontal="center"/>
    </xf>
    <xf numFmtId="3" fontId="11" fillId="21" borderId="5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vertical="center"/>
    </xf>
    <xf numFmtId="0" fontId="0" fillId="0" borderId="8" xfId="0" applyFill="1" applyBorder="1" applyAlignment="1">
      <alignment horizontal="left" indent="2"/>
    </xf>
    <xf numFmtId="3" fontId="0" fillId="0" borderId="8" xfId="0" applyNumberFormat="1" applyFill="1" applyBorder="1" applyAlignment="1">
      <alignment horizontal="center"/>
    </xf>
    <xf numFmtId="165" fontId="12" fillId="14" borderId="1" xfId="0" applyNumberFormat="1" applyFont="1" applyFill="1" applyBorder="1" applyAlignment="1">
      <alignment horizontal="center"/>
    </xf>
    <xf numFmtId="9" fontId="2" fillId="0" borderId="1" xfId="2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NumberFormat="1" applyFont="1" applyFill="1" applyBorder="1"/>
    <xf numFmtId="9" fontId="2" fillId="0" borderId="1" xfId="0" applyNumberFormat="1" applyFont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wrapText="1"/>
    </xf>
    <xf numFmtId="168" fontId="0" fillId="0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6" fillId="0" borderId="1" xfId="1" applyBorder="1"/>
    <xf numFmtId="0" fontId="15" fillId="0" borderId="0" xfId="0" applyFont="1" applyFill="1" applyBorder="1" applyAlignment="1"/>
    <xf numFmtId="0" fontId="14" fillId="1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3" fillId="0" borderId="6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9" fontId="0" fillId="0" borderId="1" xfId="2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2" fillId="11" borderId="3" xfId="0" applyFont="1" applyFill="1" applyBorder="1" applyAlignment="1">
      <alignment horizontal="center" vertical="center"/>
    </xf>
    <xf numFmtId="0" fontId="12" fillId="11" borderId="7" xfId="0" applyFont="1" applyFill="1" applyBorder="1" applyAlignment="1">
      <alignment horizontal="center" vertical="center"/>
    </xf>
    <xf numFmtId="0" fontId="12" fillId="11" borderId="5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12" fillId="11" borderId="2" xfId="0" applyFont="1" applyFill="1" applyBorder="1" applyAlignment="1">
      <alignment horizontal="center" vertical="center"/>
    </xf>
    <xf numFmtId="0" fontId="12" fillId="11" borderId="8" xfId="0" applyFont="1" applyFill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Porcentaje" xfId="2" builtinId="5"/>
  </cellStyles>
  <dxfs count="13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C00000"/>
      </font>
    </dxf>
    <dxf>
      <font>
        <color rgb="FF9C0006"/>
      </font>
    </dxf>
  </dxfs>
  <tableStyles count="0" defaultTableStyle="TableStyleMedium2" defaultPivotStyle="PivotStyleLight16"/>
  <colors>
    <mruColors>
      <color rgb="FF6699FF"/>
      <color rgb="FF0066CC"/>
      <color rgb="FFFFCC99"/>
      <color rgb="FFFF7C80"/>
      <color rgb="FF33CCCC"/>
      <color rgb="FFCCECFF"/>
      <color rgb="FFFF9933"/>
      <color rgb="FFCC99FF"/>
      <color rgb="FF009999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/>
              <a:t>FdH:</a:t>
            </a:r>
            <a:r>
              <a:rPr lang="es-ES" sz="1200" baseline="0"/>
              <a:t> Superficies anuales 2020 vs RSU REGEPA 2020</a:t>
            </a:r>
            <a:endParaRPr lang="es-E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FdH!$M$5</c:f>
              <c:strCache>
                <c:ptCount val="1"/>
                <c:pt idx="0">
                  <c:v>Superficies anuales 2020 (ha)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8776978417266209E-2"/>
                  <c:y val="-1.9217108540407538E-17"/>
                </c:manualLayout>
              </c:layout>
              <c:tx>
                <c:rich>
                  <a:bodyPr/>
                  <a:lstStyle/>
                  <a:p>
                    <a:fld id="{5B6E4DC0-99AF-401B-9E8C-6B093D094BC2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365-4244-AC17-1F1E52270376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3.3573141486810551E-2"/>
                  <c:y val="-3.8434217080815075E-17"/>
                </c:manualLayout>
              </c:layout>
              <c:tx>
                <c:rich>
                  <a:bodyPr/>
                  <a:lstStyle/>
                  <a:p>
                    <a:fld id="{6F6F055E-281B-4BE8-B666-30F43C247624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365-4244-AC17-1F1E52270376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3.5971223021582732E-2"/>
                  <c:y val="-7.686843416163015E-17"/>
                </c:manualLayout>
              </c:layout>
              <c:tx>
                <c:rich>
                  <a:bodyPr/>
                  <a:lstStyle/>
                  <a:p>
                    <a:fld id="{B35FCB7D-384B-49D4-B23D-A5D63C2A5C1D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365-4244-AC17-1F1E52270376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3.5971223021582649E-2"/>
                  <c:y val="-3.8434217080815075E-17"/>
                </c:manualLayout>
              </c:layout>
              <c:tx>
                <c:rich>
                  <a:bodyPr/>
                  <a:lstStyle/>
                  <a:p>
                    <a:fld id="{891AEBF4-B677-4CB0-AD06-78945C77DEA5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365-4244-AC17-1F1E52270376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2.8776978417266189E-2"/>
                  <c:y val="0"/>
                </c:manualLayout>
              </c:layout>
              <c:tx>
                <c:rich>
                  <a:bodyPr/>
                  <a:lstStyle/>
                  <a:p>
                    <a:fld id="{90CC1EC3-351B-4F2F-A611-7076C2B30A54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365-4244-AC17-1F1E52270376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FdH!$L$6:$L$10</c:f>
              <c:strCache>
                <c:ptCount val="5"/>
                <c:pt idx="0">
                  <c:v>Melocotonero</c:v>
                </c:pt>
                <c:pt idx="1">
                  <c:v>Nectarino</c:v>
                </c:pt>
                <c:pt idx="2">
                  <c:v>Albaricoquero</c:v>
                </c:pt>
                <c:pt idx="3">
                  <c:v>Cerezo</c:v>
                </c:pt>
                <c:pt idx="4">
                  <c:v>Ciruelo</c:v>
                </c:pt>
              </c:strCache>
            </c:strRef>
          </c:cat>
          <c:val>
            <c:numRef>
              <c:f>FdH!$M$6:$M$10</c:f>
              <c:numCache>
                <c:formatCode>#,##0</c:formatCode>
                <c:ptCount val="5"/>
                <c:pt idx="0">
                  <c:v>44348</c:v>
                </c:pt>
                <c:pt idx="1">
                  <c:v>27710</c:v>
                </c:pt>
                <c:pt idx="2">
                  <c:v>19783</c:v>
                </c:pt>
                <c:pt idx="3">
                  <c:v>27911</c:v>
                </c:pt>
                <c:pt idx="4">
                  <c:v>14406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65-4244-AC17-1F1E52270376}"/>
            </c:ext>
            <c:ext xmlns:c15="http://schemas.microsoft.com/office/drawing/2012/chart" uri="{02D57815-91ED-43cb-92C2-25804820EDAC}">
              <c15:datalabelsRange>
                <c15:f>FdH!$O$6:$O$10</c15:f>
                <c15:dlblRangeCache>
                  <c:ptCount val="5"/>
                  <c:pt idx="0">
                    <c:v>85%</c:v>
                  </c:pt>
                  <c:pt idx="1">
                    <c:v>86%</c:v>
                  </c:pt>
                  <c:pt idx="2">
                    <c:v>77%</c:v>
                  </c:pt>
                  <c:pt idx="3">
                    <c:v>82%</c:v>
                  </c:pt>
                  <c:pt idx="4">
                    <c:v>71%</c:v>
                  </c:pt>
                </c15:dlblRangeCache>
              </c15:datalabelsRange>
            </c:ext>
          </c:extLst>
        </c:ser>
        <c:ser>
          <c:idx val="1"/>
          <c:order val="1"/>
          <c:tx>
            <c:strRef>
              <c:f>FdH!$N$5</c:f>
              <c:strCache>
                <c:ptCount val="1"/>
                <c:pt idx="0">
                  <c:v>RSU REGEPA 2020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FdH!$L$6:$L$10</c:f>
              <c:strCache>
                <c:ptCount val="5"/>
                <c:pt idx="0">
                  <c:v>Melocotonero</c:v>
                </c:pt>
                <c:pt idx="1">
                  <c:v>Nectarino</c:v>
                </c:pt>
                <c:pt idx="2">
                  <c:v>Albaricoquero</c:v>
                </c:pt>
                <c:pt idx="3">
                  <c:v>Cerezo</c:v>
                </c:pt>
                <c:pt idx="4">
                  <c:v>Ciruelo</c:v>
                </c:pt>
              </c:strCache>
            </c:strRef>
          </c:cat>
          <c:val>
            <c:numRef>
              <c:f>FdH!$N$6:$N$10</c:f>
              <c:numCache>
                <c:formatCode>#,##0</c:formatCode>
                <c:ptCount val="5"/>
                <c:pt idx="0">
                  <c:v>37643.519999999997</c:v>
                </c:pt>
                <c:pt idx="1">
                  <c:v>23911.059999999994</c:v>
                </c:pt>
                <c:pt idx="2">
                  <c:v>15161.960000000012</c:v>
                </c:pt>
                <c:pt idx="3">
                  <c:v>23006.210000000006</c:v>
                </c:pt>
                <c:pt idx="4">
                  <c:v>10226.52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65-4244-AC17-1F1E52270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6089920"/>
        <c:axId val="506474024"/>
        <c:axId val="0"/>
      </c:bar3DChart>
      <c:catAx>
        <c:axId val="44608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6474024"/>
        <c:crosses val="autoZero"/>
        <c:auto val="1"/>
        <c:lblAlgn val="ctr"/>
        <c:lblOffset val="100"/>
        <c:noMultiLvlLbl val="0"/>
      </c:catAx>
      <c:valAx>
        <c:axId val="506474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6089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Platerina: RSU REGEPA 2019 vs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RSU REGEPA 2019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81F-425D-A877-17FB124E69A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58%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81F-425D-A877-17FB124E69A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81F-425D-A877-17FB124E69A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168%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81F-425D-A877-17FB124E69A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23%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81F-425D-A877-17FB124E69A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('MEL-REPR'!$A$179,'MEL-REPR'!$A$181,'MEL-REPR'!$A$184,'MEL-REPR'!$A$187,'MEL-REPR'!$A$189,'MEL-REPR'!$A$193,'MEL-REPR'!$A$196,'MEL-REPR'!$A$198)</c15:sqref>
                  </c15:fullRef>
                </c:ext>
              </c:extLst>
              <c:f>('MEL-REPR'!$A$181,'MEL-REPR'!$A$184,'MEL-REPR'!$A$189,'MEL-REPR'!$A$193,'MEL-REPR'!$A$196)</c:f>
              <c:strCache>
                <c:ptCount val="5"/>
                <c:pt idx="0">
                  <c:v>ARAGÓN</c:v>
                </c:pt>
                <c:pt idx="1">
                  <c:v>C. VALENCIANA</c:v>
                </c:pt>
                <c:pt idx="2">
                  <c:v>CATALUÑA</c:v>
                </c:pt>
                <c:pt idx="3">
                  <c:v>EXTREMADURA</c:v>
                </c:pt>
                <c:pt idx="4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('MEL-REPR'!$B$179,'MEL-REPR'!$B$181,'MEL-REPR'!$B$184,'MEL-REPR'!$B$187,'MEL-REPR'!$B$189,'MEL-REPR'!$B$193,'MEL-REPR'!$B$196,'MEL-REPR'!$B$198)</c15:sqref>
                  </c15:fullRef>
                </c:ext>
              </c:extLst>
              <c:f>('MEL-REPR'!$B$181,'MEL-REPR'!$B$184,'MEL-REPR'!$B$189,'MEL-REPR'!$B$193,'MEL-REPR'!$B$196)</c:f>
              <c:numCache>
                <c:formatCode>#,##0</c:formatCode>
                <c:ptCount val="5"/>
                <c:pt idx="0">
                  <c:v>207.31</c:v>
                </c:pt>
                <c:pt idx="1">
                  <c:v>11.079999999999998</c:v>
                </c:pt>
                <c:pt idx="2">
                  <c:v>92.69</c:v>
                </c:pt>
                <c:pt idx="3">
                  <c:v>17.360000000000003</c:v>
                </c:pt>
                <c:pt idx="4">
                  <c:v>85.19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BBA-4D5E-83A1-629D25A86DD5}"/>
            </c:ext>
          </c:extLst>
        </c:ser>
        <c:ser>
          <c:idx val="1"/>
          <c:order val="1"/>
          <c:tx>
            <c:v>RSU REGEPA 2020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('MEL-REPR'!$A$179,'MEL-REPR'!$A$181,'MEL-REPR'!$A$184,'MEL-REPR'!$A$187,'MEL-REPR'!$A$189,'MEL-REPR'!$A$193,'MEL-REPR'!$A$196,'MEL-REPR'!$A$198)</c15:sqref>
                  </c15:fullRef>
                </c:ext>
              </c:extLst>
              <c:f>('MEL-REPR'!$A$181,'MEL-REPR'!$A$184,'MEL-REPR'!$A$189,'MEL-REPR'!$A$193,'MEL-REPR'!$A$196)</c:f>
              <c:strCache>
                <c:ptCount val="5"/>
                <c:pt idx="0">
                  <c:v>ARAGÓN</c:v>
                </c:pt>
                <c:pt idx="1">
                  <c:v>C. VALENCIANA</c:v>
                </c:pt>
                <c:pt idx="2">
                  <c:v>CATALUÑA</c:v>
                </c:pt>
                <c:pt idx="3">
                  <c:v>EXTREMADURA</c:v>
                </c:pt>
                <c:pt idx="4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('MEL-REPR'!$C$179,'MEL-REPR'!$C$181,'MEL-REPR'!$C$184,'MEL-REPR'!$C$187,'MEL-REPR'!$C$189,'MEL-REPR'!$C$193,'MEL-REPR'!$C$196,'MEL-REPR'!$C$198)</c15:sqref>
                  </c15:fullRef>
                </c:ext>
              </c:extLst>
              <c:f>('MEL-REPR'!$C$181,'MEL-REPR'!$C$184,'MEL-REPR'!$C$189,'MEL-REPR'!$C$193,'MEL-REPR'!$C$196)</c:f>
              <c:numCache>
                <c:formatCode>#,##0</c:formatCode>
                <c:ptCount val="5"/>
                <c:pt idx="0">
                  <c:v>219.01999999999998</c:v>
                </c:pt>
                <c:pt idx="1">
                  <c:v>4.6500000000000004</c:v>
                </c:pt>
                <c:pt idx="2">
                  <c:v>98.77</c:v>
                </c:pt>
                <c:pt idx="3">
                  <c:v>46.46</c:v>
                </c:pt>
                <c:pt idx="4">
                  <c:v>104.97000000000001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BBA-4D5E-83A1-629D25A86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8521792"/>
        <c:axId val="508517088"/>
        <c:axId val="0"/>
      </c:bar3DChart>
      <c:catAx>
        <c:axId val="50852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8517088"/>
        <c:crosses val="autoZero"/>
        <c:auto val="1"/>
        <c:lblAlgn val="ctr"/>
        <c:lblOffset val="100"/>
        <c:noMultiLvlLbl val="0"/>
      </c:catAx>
      <c:valAx>
        <c:axId val="508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8521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CEREZO: Superficie plantada según tipo de variedades (ha) </a:t>
            </a:r>
            <a:r>
              <a:rPr lang="en-US" sz="1400" b="0" i="0" u="none" strike="noStrike" baseline="0">
                <a:effectLst/>
              </a:rPr>
              <a:t>RSU REGEPA 2020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'CER-VAR'!$B$3</c:f>
              <c:strCache>
                <c:ptCount val="1"/>
                <c:pt idx="0">
                  <c:v>SUPERFICIE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371238C-0EEF-4DC7-8C59-FEB07C3CF125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AB7-4EE5-978F-1855F2F0E9DF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4225227-BB96-48E7-B593-7179460F09B7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9DEC022-FF02-4AC2-883D-24F5F506AD31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88BFEF9-DAF1-49D6-AC3F-455FF6EBDE63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3A81CDF-310B-4922-95F9-1C686928B82B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'CER-VAR'!$A$4:$A$10</c15:sqref>
                  </c15:fullRef>
                </c:ext>
              </c:extLst>
              <c:f>'CER-VAR'!$A$4:$A$8</c:f>
              <c:strCache>
                <c:ptCount val="5"/>
                <c:pt idx="0">
                  <c:v>Muy tardía</c:v>
                </c:pt>
                <c:pt idx="1">
                  <c:v>Tardia</c:v>
                </c:pt>
                <c:pt idx="2">
                  <c:v>Media estación</c:v>
                </c:pt>
                <c:pt idx="3">
                  <c:v>Temprana</c:v>
                </c:pt>
                <c:pt idx="4">
                  <c:v>Muy temprana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'CER-VAR'!$B$4:$B$10</c15:sqref>
                  </c15:fullRef>
                </c:ext>
              </c:extLst>
              <c:f>'CER-VAR'!$B$4:$B$8</c:f>
              <c:numCache>
                <c:formatCode>#,##0</c:formatCode>
                <c:ptCount val="5"/>
                <c:pt idx="0">
                  <c:v>319.63000000000005</c:v>
                </c:pt>
                <c:pt idx="1">
                  <c:v>5780.2400000000052</c:v>
                </c:pt>
                <c:pt idx="2">
                  <c:v>4009.1000000000081</c:v>
                </c:pt>
                <c:pt idx="3">
                  <c:v>6205.9900000000052</c:v>
                </c:pt>
                <c:pt idx="4">
                  <c:v>1100.5899999999997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D3-4315-B95C-4DBD0FBAE4F7}"/>
            </c:ext>
            <c:ext xmlns:c15="http://schemas.microsoft.com/office/drawing/2012/chart" uri="{02D57815-91ED-43cb-92C2-25804820EDAC}">
              <c15:datalabelsRange>
                <c15:f>'CER-VAR'!$C$4:$C$8</c15:f>
                <c15:dlblRangeCache>
                  <c:ptCount val="5"/>
                  <c:pt idx="0">
                    <c:v>1%</c:v>
                  </c:pt>
                  <c:pt idx="1">
                    <c:v>25%</c:v>
                  </c:pt>
                  <c:pt idx="2">
                    <c:v>17%</c:v>
                  </c:pt>
                  <c:pt idx="3">
                    <c:v>27%</c:v>
                  </c:pt>
                  <c:pt idx="4">
                    <c:v>5%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7482928"/>
        <c:axId val="517476264"/>
      </c:barChart>
      <c:catAx>
        <c:axId val="517482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7476264"/>
        <c:crosses val="autoZero"/>
        <c:auto val="1"/>
        <c:lblAlgn val="ctr"/>
        <c:lblOffset val="100"/>
        <c:noMultiLvlLbl val="0"/>
      </c:catAx>
      <c:valAx>
        <c:axId val="517476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7482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CIRUELO: Superficie plantada según tipo de variedades (ha) </a:t>
            </a:r>
            <a:r>
              <a:rPr lang="en-US" sz="1400" b="0" i="0" u="none" strike="noStrike" baseline="0">
                <a:effectLst/>
              </a:rPr>
              <a:t>RSU REGEPA 2020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'CIR-VAR'!$D$3</c:f>
              <c:strCache>
                <c:ptCount val="1"/>
                <c:pt idx="0">
                  <c:v>SUPERFICIE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8260CE8-A240-407D-9508-F1504F74A385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AF0-45C1-A9D1-20BF756C1EFE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C6A3F06-C7FD-4AC5-9364-FE10A30A4F64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C6E-4555-AC89-94C49AD73E48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44691B9-1743-46EE-BAC3-2ADB6C0CCAC8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E5A3A42-9500-4140-BD59-26E80C6C7F84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44FDEF6-E44A-408D-9FFD-D1C8E2FB3303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6607931-4BB9-47DD-8462-50E9A67527A4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C6E-4555-AC89-94C49AD73E48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ADC966A-90A3-498B-9AA6-62291D6CBEB4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5A5E8EC-F5CC-46BB-80EA-F1283FE772E4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'CIR-VAR'!$A$4:$C$11</c:f>
              <c:multiLvlStrCache>
                <c:ptCount val="8"/>
                <c:lvl>
                  <c:pt idx="0">
                    <c:v>Tardia</c:v>
                  </c:pt>
                  <c:pt idx="1">
                    <c:v>Temprana</c:v>
                  </c:pt>
                  <c:pt idx="2">
                    <c:v>Tardia</c:v>
                  </c:pt>
                  <c:pt idx="3">
                    <c:v>Temprana</c:v>
                  </c:pt>
                  <c:pt idx="4">
                    <c:v>Tardia</c:v>
                  </c:pt>
                  <c:pt idx="5">
                    <c:v>Temprana</c:v>
                  </c:pt>
                  <c:pt idx="6">
                    <c:v>Tardia</c:v>
                  </c:pt>
                  <c:pt idx="7">
                    <c:v>Temprana</c:v>
                  </c:pt>
                </c:lvl>
                <c:lvl>
                  <c:pt idx="0">
                    <c:v>Amarilla</c:v>
                  </c:pt>
                  <c:pt idx="2">
                    <c:v>Amarilla</c:v>
                  </c:pt>
                  <c:pt idx="4">
                    <c:v>Roja</c:v>
                  </c:pt>
                  <c:pt idx="6">
                    <c:v>Verde</c:v>
                  </c:pt>
                </c:lvl>
                <c:lvl>
                  <c:pt idx="0">
                    <c:v>Amarilla</c:v>
                  </c:pt>
                  <c:pt idx="2">
                    <c:v>Roja</c:v>
                  </c:pt>
                  <c:pt idx="6">
                    <c:v>Verde</c:v>
                  </c:pt>
                </c:lvl>
              </c:multiLvlStrCache>
            </c:multiLvlStrRef>
          </c:cat>
          <c:val>
            <c:numRef>
              <c:f>'CIR-VAR'!$D$4:$D$11</c:f>
              <c:numCache>
                <c:formatCode>#,##0</c:formatCode>
                <c:ptCount val="8"/>
                <c:pt idx="0">
                  <c:v>137.67000000000002</c:v>
                </c:pt>
                <c:pt idx="1">
                  <c:v>282.42</c:v>
                </c:pt>
                <c:pt idx="2">
                  <c:v>2365.39</c:v>
                </c:pt>
                <c:pt idx="3">
                  <c:v>1079.6399999999994</c:v>
                </c:pt>
                <c:pt idx="4">
                  <c:v>0.73</c:v>
                </c:pt>
                <c:pt idx="5">
                  <c:v>382.33999999999986</c:v>
                </c:pt>
                <c:pt idx="6">
                  <c:v>766.41999999999916</c:v>
                </c:pt>
                <c:pt idx="7">
                  <c:v>2.1600000000000006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AD-4387-8197-D27E966FC209}"/>
            </c:ext>
            <c:ext xmlns:c15="http://schemas.microsoft.com/office/drawing/2012/chart" uri="{02D57815-91ED-43cb-92C2-25804820EDAC}">
              <c15:datalabelsRange>
                <c15:f>'CIR-VAR'!$E$4:$E$13</c15:f>
                <c15:dlblRangeCache>
                  <c:ptCount val="10"/>
                  <c:pt idx="0">
                    <c:v>1%</c:v>
                  </c:pt>
                  <c:pt idx="1">
                    <c:v>3%</c:v>
                  </c:pt>
                  <c:pt idx="2">
                    <c:v>23%</c:v>
                  </c:pt>
                  <c:pt idx="3">
                    <c:v>11%</c:v>
                  </c:pt>
                  <c:pt idx="4">
                    <c:v>0,01%</c:v>
                  </c:pt>
                  <c:pt idx="5">
                    <c:v>4%</c:v>
                  </c:pt>
                  <c:pt idx="6">
                    <c:v>7%</c:v>
                  </c:pt>
                  <c:pt idx="7">
                    <c:v>0,02%</c:v>
                  </c:pt>
                  <c:pt idx="8">
                    <c:v>0,3%</c:v>
                  </c:pt>
                  <c:pt idx="9">
                    <c:v>51%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7473912"/>
        <c:axId val="517483712"/>
      </c:barChart>
      <c:catAx>
        <c:axId val="517473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7483712"/>
        <c:crosses val="autoZero"/>
        <c:auto val="1"/>
        <c:lblAlgn val="ctr"/>
        <c:lblOffset val="100"/>
        <c:noMultiLvlLbl val="0"/>
      </c:catAx>
      <c:valAx>
        <c:axId val="517483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7473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Paraguayo</a:t>
            </a:r>
            <a:r>
              <a:rPr lang="es-ES" baseline="0"/>
              <a:t>: RSU REGEPA 2019 vs 2020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RSU REGEPA 2019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-35%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CCE-4B2A-B615-01A6C7DE2F6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-4%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CCE-4B2A-B615-01A6C7DE2F6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-8%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CCE-4B2A-B615-01A6C7DE2F6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77%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CCE-4B2A-B615-01A6C7DE2F6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CCE-4B2A-B615-01A6C7DE2F6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-14%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CCE-4B2A-B615-01A6C7DE2F65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-0,14%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CCE-4B2A-B615-01A6C7DE2F6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('MEL-REPR'!$A$138,'MEL-REPR'!$A$144,'MEL-REPR'!$A$148,'MEL-REPR'!$A$152,'MEL-REPR'!$A$154,'MEL-REPR'!$A$158,'MEL-REPR'!$A$163,'MEL-REPR'!$A$166,'MEL-REPR'!$A$168,'MEL-REPR'!$A$170,'MEL-REPR'!$A$172,'MEL-REPR'!$A$174)</c15:sqref>
                  </c15:fullRef>
                </c:ext>
              </c:extLst>
              <c:f>('MEL-REPR'!$A$138,'MEL-REPR'!$A$144,'MEL-REPR'!$A$148,'MEL-REPR'!$A$154,'MEL-REPR'!$A$158,'MEL-REPR'!$A$163,'MEL-REPR'!$A$170)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('MEL-REPR'!$B$138,'MEL-REPR'!$B$144,'MEL-REPR'!$B$148,'MEL-REPR'!$B$152,'MEL-REPR'!$B$154,'MEL-REPR'!$B$158,'MEL-REPR'!$B$163,'MEL-REPR'!$B$166,'MEL-REPR'!$B$168,'MEL-REPR'!$B$170,'MEL-REPR'!$B$172,'MEL-REPR'!$B$174)</c15:sqref>
                  </c15:fullRef>
                </c:ext>
              </c:extLst>
              <c:f>('MEL-REPR'!$B$138,'MEL-REPR'!$B$144,'MEL-REPR'!$B$148,'MEL-REPR'!$B$154,'MEL-REPR'!$B$158,'MEL-REPR'!$B$163,'MEL-REPR'!$B$170)</c:f>
              <c:numCache>
                <c:formatCode>#,##0</c:formatCode>
                <c:ptCount val="7"/>
                <c:pt idx="0">
                  <c:v>263.96000000000004</c:v>
                </c:pt>
                <c:pt idx="1">
                  <c:v>3107.45</c:v>
                </c:pt>
                <c:pt idx="2">
                  <c:v>544.55000000000007</c:v>
                </c:pt>
                <c:pt idx="3">
                  <c:v>94.510000000000019</c:v>
                </c:pt>
                <c:pt idx="4">
                  <c:v>2687.88</c:v>
                </c:pt>
                <c:pt idx="5">
                  <c:v>791.28000000000009</c:v>
                </c:pt>
                <c:pt idx="6">
                  <c:v>2011.3600000000008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5C0-4302-ACB8-8416E0BD52F4}"/>
            </c:ext>
          </c:extLst>
        </c:ser>
        <c:ser>
          <c:idx val="1"/>
          <c:order val="1"/>
          <c:tx>
            <c:v>RSU REGEPA 2020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('MEL-REPR'!$A$138,'MEL-REPR'!$A$144,'MEL-REPR'!$A$148,'MEL-REPR'!$A$152,'MEL-REPR'!$A$154,'MEL-REPR'!$A$158,'MEL-REPR'!$A$163,'MEL-REPR'!$A$166,'MEL-REPR'!$A$168,'MEL-REPR'!$A$170,'MEL-REPR'!$A$172,'MEL-REPR'!$A$174)</c15:sqref>
                  </c15:fullRef>
                </c:ext>
              </c:extLst>
              <c:f>('MEL-REPR'!$A$138,'MEL-REPR'!$A$144,'MEL-REPR'!$A$148,'MEL-REPR'!$A$154,'MEL-REPR'!$A$158,'MEL-REPR'!$A$163,'MEL-REPR'!$A$170)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('MEL-REPR'!$C$138,'MEL-REPR'!$C$144,'MEL-REPR'!$C$148,'MEL-REPR'!$C$152,'MEL-REPR'!$C$154,'MEL-REPR'!$C$158,'MEL-REPR'!$C$163,'MEL-REPR'!$C$166,'MEL-REPR'!$C$168,'MEL-REPR'!$C$170,'MEL-REPR'!$C$172,'MEL-REPR'!$C$174)</c15:sqref>
                  </c15:fullRef>
                </c:ext>
              </c:extLst>
              <c:f>('MEL-REPR'!$C$138,'MEL-REPR'!$C$144,'MEL-REPR'!$C$148,'MEL-REPR'!$C$154,'MEL-REPR'!$C$158,'MEL-REPR'!$C$163,'MEL-REPR'!$C$170)</c:f>
              <c:numCache>
                <c:formatCode>#,##0</c:formatCode>
                <c:ptCount val="7"/>
                <c:pt idx="0">
                  <c:v>172.70000000000002</c:v>
                </c:pt>
                <c:pt idx="1">
                  <c:v>2979.1599999999976</c:v>
                </c:pt>
                <c:pt idx="2">
                  <c:v>503.40999999999997</c:v>
                </c:pt>
                <c:pt idx="3">
                  <c:v>167.01</c:v>
                </c:pt>
                <c:pt idx="4">
                  <c:v>3663.5299999999984</c:v>
                </c:pt>
                <c:pt idx="5">
                  <c:v>679.40000000000009</c:v>
                </c:pt>
                <c:pt idx="6">
                  <c:v>2008.63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5C0-4302-ACB8-8416E0BD5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8516304"/>
        <c:axId val="508517480"/>
        <c:axId val="0"/>
      </c:bar3DChart>
      <c:catAx>
        <c:axId val="50851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8517480"/>
        <c:crosses val="autoZero"/>
        <c:auto val="1"/>
        <c:lblAlgn val="ctr"/>
        <c:lblOffset val="100"/>
        <c:noMultiLvlLbl val="0"/>
      </c:catAx>
      <c:valAx>
        <c:axId val="508517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851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Melocotonero + Paraguayo + Platerina: </a:t>
            </a:r>
          </a:p>
          <a:p>
            <a:pPr>
              <a:defRPr/>
            </a:pPr>
            <a:r>
              <a:rPr lang="en-US"/>
              <a:t>Representatividad de la información de</a:t>
            </a:r>
            <a:r>
              <a:rPr lang="en-US" baseline="0"/>
              <a:t> Superficies anuales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037-4387-8833-7F59D6800F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037-4387-8833-7F59D6800F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037-4387-8833-7F59D6800FE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037-4387-8833-7F59D6800FE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037-4387-8833-7F59D6800FE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037-4387-8833-7F59D6800FE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037-4387-8833-7F59D6800FE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037-4387-8833-7F59D6800FE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037-4387-8833-7F59D6800FE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037-4387-8833-7F59D6800FE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037-4387-8833-7F59D6800FE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2037-4387-8833-7F59D6800FE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2037-4387-8833-7F59D6800FE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2037-4387-8833-7F59D6800FE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2037-4387-8833-7F59D6800FE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2037-4387-8833-7F59D6800FE2}"/>
              </c:ext>
            </c:extLst>
          </c:dPt>
          <c:dLbls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037-4387-8833-7F59D6800FE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2037-4387-8833-7F59D6800FE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9959051795740722E-2"/>
                  <c:y val="-7.10247758044566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2037-4387-8833-7F59D6800FE2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2037-4387-8833-7F59D6800FE2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2037-4387-8833-7F59D6800FE2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2037-4387-8833-7F59D6800FE2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2037-4387-8833-7F59D6800FE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('MEL-REPR'!$A$8,'MEL-REPR'!$A$17,'MEL-REPR'!$A$21,'MEL-REPR'!$A$25,'MEL-REPR'!$A$33,'MEL-REPR'!$A$39,'MEL-REPR'!$A$41,'MEL-REPR'!$A$46,'MEL-REPR'!$A$49,'MEL-REPR'!$A$54,'MEL-REPR'!$A$56,'MEL-REPR'!$A$58,'MEL-REPR'!$A$60,'MEL-REPR'!$A$62,'MEL-REPR'!$A$64,'MEL-REPR'!$A$67)</c:f>
              <c:strCache>
                <c:ptCount val="16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 y LEÓN</c:v>
                </c:pt>
                <c:pt idx="4">
                  <c:v>C.-LA MANCHA</c:v>
                </c:pt>
                <c:pt idx="5">
                  <c:v>CANTABRIA</c:v>
                </c:pt>
                <c:pt idx="6">
                  <c:v>CATALUÑA</c:v>
                </c:pt>
                <c:pt idx="7">
                  <c:v>EXTREMADURA</c:v>
                </c:pt>
                <c:pt idx="8">
                  <c:v>GALICIA</c:v>
                </c:pt>
                <c:pt idx="9">
                  <c:v>I. BALEARES</c:v>
                </c:pt>
                <c:pt idx="10">
                  <c:v>LA RIOJA</c:v>
                </c:pt>
                <c:pt idx="11">
                  <c:v>MADRID</c:v>
                </c:pt>
                <c:pt idx="12">
                  <c:v>MURCIA</c:v>
                </c:pt>
                <c:pt idx="13">
                  <c:v>NAVARRA</c:v>
                </c:pt>
                <c:pt idx="14">
                  <c:v>CANARIAS</c:v>
                </c:pt>
                <c:pt idx="15">
                  <c:v>PAÍS VASCO</c:v>
                </c:pt>
              </c:strCache>
            </c:strRef>
          </c:cat>
          <c:val>
            <c:numRef>
              <c:f>('MEL-REPR'!$D$8,'MEL-REPR'!$D$17,'MEL-REPR'!$D$21,'MEL-REPR'!$D$25,'MEL-REPR'!$D$33,'MEL-REPR'!$D$39,'MEL-REPR'!$D$41,'MEL-REPR'!$D$46,'MEL-REPR'!$D$49,'MEL-REPR'!$D$54,'MEL-REPR'!$D$56,'MEL-REPR'!$D$58,'MEL-REPR'!$D$60,'MEL-REPR'!$D$62,'MEL-REPR'!$D$64,'MEL-REPR'!$D$67)</c:f>
              <c:numCache>
                <c:formatCode>#,##0</c:formatCode>
                <c:ptCount val="16"/>
                <c:pt idx="0">
                  <c:v>2566</c:v>
                </c:pt>
                <c:pt idx="1">
                  <c:v>12837</c:v>
                </c:pt>
                <c:pt idx="2">
                  <c:v>2515</c:v>
                </c:pt>
                <c:pt idx="3">
                  <c:v>54</c:v>
                </c:pt>
                <c:pt idx="4">
                  <c:v>2133</c:v>
                </c:pt>
                <c:pt idx="5">
                  <c:v>1</c:v>
                </c:pt>
                <c:pt idx="6">
                  <c:v>11675</c:v>
                </c:pt>
                <c:pt idx="7">
                  <c:v>4266</c:v>
                </c:pt>
                <c:pt idx="8">
                  <c:v>1015</c:v>
                </c:pt>
                <c:pt idx="9">
                  <c:v>124</c:v>
                </c:pt>
                <c:pt idx="10">
                  <c:v>412</c:v>
                </c:pt>
                <c:pt idx="11">
                  <c:v>1</c:v>
                </c:pt>
                <c:pt idx="12">
                  <c:v>9534</c:v>
                </c:pt>
                <c:pt idx="13">
                  <c:v>423</c:v>
                </c:pt>
                <c:pt idx="14">
                  <c:v>138</c:v>
                </c:pt>
                <c:pt idx="15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2037-4387-8833-7F59D6800FE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RSU REGEPA 2020 Fruta de Hueso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shade val="4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E9C-42AA-A7AD-BACDDEC3834C}"/>
              </c:ext>
            </c:extLst>
          </c:dPt>
          <c:dPt>
            <c:idx val="1"/>
            <c:bubble3D val="0"/>
            <c:spPr>
              <a:solidFill>
                <a:schemeClr val="accent4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E9C-42AA-A7AD-BACDDEC3834C}"/>
              </c:ext>
            </c:extLst>
          </c:dPt>
          <c:dPt>
            <c:idx val="2"/>
            <c:bubble3D val="0"/>
            <c:spPr>
              <a:solidFill>
                <a:schemeClr val="accent4">
                  <a:shade val="8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E9C-42AA-A7AD-BACDDEC3834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E9C-42AA-A7AD-BACDDEC3834C}"/>
              </c:ext>
            </c:extLst>
          </c:dPt>
          <c:dPt>
            <c:idx val="4"/>
            <c:bubble3D val="0"/>
            <c:spPr>
              <a:solidFill>
                <a:schemeClr val="accent4">
                  <a:tint val="8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E9C-42AA-A7AD-BACDDEC3834C}"/>
              </c:ext>
            </c:extLst>
          </c:dPt>
          <c:dPt>
            <c:idx val="5"/>
            <c:bubble3D val="0"/>
            <c:spPr>
              <a:solidFill>
                <a:schemeClr val="accent4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E9C-42AA-A7AD-BACDDEC3834C}"/>
              </c:ext>
            </c:extLst>
          </c:dPt>
          <c:dPt>
            <c:idx val="6"/>
            <c:bubble3D val="0"/>
            <c:spPr>
              <a:solidFill>
                <a:schemeClr val="accent4">
                  <a:tint val="4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E9C-42AA-A7AD-BACDDEC3834C}"/>
              </c:ext>
            </c:extLst>
          </c:dPt>
          <c:dLbls>
            <c:dLbl>
              <c:idx val="0"/>
              <c:layout>
                <c:manualLayout>
                  <c:x val="1.5045931758530183E-2"/>
                  <c:y val="4.38181685622630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E9C-42AA-A7AD-BACDDEC3834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1.8747703412073491E-2"/>
                  <c:y val="1.25750947798191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DE9C-42AA-A7AD-BACDDEC3834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'MEL-REPR'!$A$211:$A$217</c:f>
              <c:strCache>
                <c:ptCount val="7"/>
                <c:pt idx="0">
                  <c:v>MELOCOTONERO</c:v>
                </c:pt>
                <c:pt idx="1">
                  <c:v>PARAGUAYO</c:v>
                </c:pt>
                <c:pt idx="2">
                  <c:v>PLATERINA</c:v>
                </c:pt>
                <c:pt idx="3">
                  <c:v>NECTARINA</c:v>
                </c:pt>
                <c:pt idx="4">
                  <c:v>ALBARICOQUERO</c:v>
                </c:pt>
                <c:pt idx="5">
                  <c:v>CEREZO</c:v>
                </c:pt>
                <c:pt idx="6">
                  <c:v>CIRUELO</c:v>
                </c:pt>
              </c:strCache>
            </c:strRef>
          </c:cat>
          <c:val>
            <c:numRef>
              <c:f>'MEL-REPR'!$B$211:$B$217</c:f>
              <c:numCache>
                <c:formatCode>#,##0</c:formatCode>
                <c:ptCount val="7"/>
                <c:pt idx="0">
                  <c:v>26969.48</c:v>
                </c:pt>
                <c:pt idx="1">
                  <c:v>10199.569999999994</c:v>
                </c:pt>
                <c:pt idx="2">
                  <c:v>474.47</c:v>
                </c:pt>
                <c:pt idx="3">
                  <c:v>23911.059999999994</c:v>
                </c:pt>
                <c:pt idx="4">
                  <c:v>15161.960000000012</c:v>
                </c:pt>
                <c:pt idx="5">
                  <c:v>23006.210000000006</c:v>
                </c:pt>
                <c:pt idx="6">
                  <c:v>10226.52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DE9C-42AA-A7AD-BACDDEC3834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/>
              <a:t>Datos: RSU REGEPA 2019 vs 2020 en Fruta de Hueso (ha)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1682664622355925"/>
          <c:y val="0.14699890923761189"/>
          <c:w val="0.8544572825934863"/>
          <c:h val="0.59107053308423096"/>
        </c:manualLayout>
      </c:layout>
      <c:barChart>
        <c:barDir val="col"/>
        <c:grouping val="clustered"/>
        <c:varyColors val="0"/>
        <c:ser>
          <c:idx val="1"/>
          <c:order val="0"/>
          <c:tx>
            <c:v>RSU REGEPA 2019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5618624685131128E-2"/>
                  <c:y val="1.997502859286409E-2"/>
                </c:manualLayout>
              </c:layout>
              <c:tx>
                <c:rich>
                  <a:bodyPr/>
                  <a:lstStyle/>
                  <a:p>
                    <a:fld id="{71991119-687E-44A3-9853-0E0DEFDE1854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567-4320-8CE9-797B83084954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1.8631727043731745E-2"/>
                  <c:y val="-6.1034104518123308E-17"/>
                </c:manualLayout>
              </c:layout>
              <c:tx>
                <c:rich>
                  <a:bodyPr/>
                  <a:lstStyle/>
                  <a:p>
                    <a:fld id="{25A3F1F2-A098-4F8F-A578-FAA32A45BCC7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567-4320-8CE9-797B83084954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2.0170483655070678E-2"/>
                  <c:y val="0"/>
                </c:manualLayout>
              </c:layout>
              <c:tx>
                <c:rich>
                  <a:bodyPr/>
                  <a:lstStyle/>
                  <a:p>
                    <a:fld id="{28360C4A-0D95-4AD8-82E6-D21CB0DA7E0A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567-4320-8CE9-797B83084954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1.8631727043731745E-2"/>
                  <c:y val="1.6645857160720107E-2"/>
                </c:manualLayout>
              </c:layout>
              <c:tx>
                <c:rich>
                  <a:bodyPr/>
                  <a:lstStyle/>
                  <a:p>
                    <a:fld id="{D227FC79-5D0B-413E-B98B-1DE733D16B2A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567-4320-8CE9-797B83084954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1.6302761163265192E-2"/>
                  <c:y val="-6.1034104518123308E-17"/>
                </c:manualLayout>
              </c:layout>
              <c:tx>
                <c:rich>
                  <a:bodyPr/>
                  <a:lstStyle/>
                  <a:p>
                    <a:fld id="{039AEFE6-4025-407A-A124-63AA921CAAD4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567-4320-8CE9-797B83084954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5"/>
              <c:layout>
                <c:manualLayout>
                  <c:x val="1.3973795282798894E-2"/>
                  <c:y val="-2.3304200025008107E-2"/>
                </c:manualLayout>
              </c:layout>
              <c:tx>
                <c:rich>
                  <a:bodyPr/>
                  <a:lstStyle/>
                  <a:p>
                    <a:fld id="{DF27FD44-4F9C-4533-9FA2-879128C46C58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567-4320-8CE9-797B83084954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6"/>
              <c:layout>
                <c:manualLayout>
                  <c:x val="2.0960692924198041E-2"/>
                  <c:y val="9.987514296432045E-3"/>
                </c:manualLayout>
              </c:layout>
              <c:tx>
                <c:rich>
                  <a:bodyPr/>
                  <a:lstStyle/>
                  <a:p>
                    <a:fld id="{A3EEF7F1-2371-4B7D-B1C4-D753BBCBF40E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567-4320-8CE9-797B83084954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'MEL-REPR'!$A$211:$A$217</c:f>
              <c:strCache>
                <c:ptCount val="7"/>
                <c:pt idx="0">
                  <c:v>MELOCOTONERO</c:v>
                </c:pt>
                <c:pt idx="1">
                  <c:v>PARAGUAYO</c:v>
                </c:pt>
                <c:pt idx="2">
                  <c:v>PLATERINA</c:v>
                </c:pt>
                <c:pt idx="3">
                  <c:v>NECTARINA</c:v>
                </c:pt>
                <c:pt idx="4">
                  <c:v>ALBARICOQUERO</c:v>
                </c:pt>
                <c:pt idx="5">
                  <c:v>CEREZO</c:v>
                </c:pt>
                <c:pt idx="6">
                  <c:v>CIRUELO</c:v>
                </c:pt>
              </c:strCache>
            </c:strRef>
          </c:cat>
          <c:val>
            <c:numRef>
              <c:f>'MEL-REPR'!$C$211:$C$217</c:f>
              <c:numCache>
                <c:formatCode>#,##0</c:formatCode>
                <c:ptCount val="7"/>
                <c:pt idx="0">
                  <c:v>30274.910000000011</c:v>
                </c:pt>
                <c:pt idx="1">
                  <c:v>9526.8100000000013</c:v>
                </c:pt>
                <c:pt idx="2">
                  <c:v>413.81999999999994</c:v>
                </c:pt>
                <c:pt idx="3">
                  <c:v>26349.85</c:v>
                </c:pt>
                <c:pt idx="4">
                  <c:v>15321.940000000002</c:v>
                </c:pt>
                <c:pt idx="5">
                  <c:v>21051.609999999997</c:v>
                </c:pt>
                <c:pt idx="6">
                  <c:v>11574.42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67-4320-8CE9-797B83084954}"/>
            </c:ext>
            <c:ext xmlns:c15="http://schemas.microsoft.com/office/drawing/2012/chart" uri="{02D57815-91ED-43cb-92C2-25804820EDAC}">
              <c15:datalabelsRange>
                <c15:f>'MEL-REPR'!$D$211:$D$217</c15:f>
                <c15:dlblRangeCache>
                  <c:ptCount val="7"/>
                  <c:pt idx="0">
                    <c:v>-11%</c:v>
                  </c:pt>
                  <c:pt idx="1">
                    <c:v>7%</c:v>
                  </c:pt>
                  <c:pt idx="2">
                    <c:v>15%</c:v>
                  </c:pt>
                  <c:pt idx="3">
                    <c:v>-9%</c:v>
                  </c:pt>
                  <c:pt idx="4">
                    <c:v>-1%</c:v>
                  </c:pt>
                  <c:pt idx="5">
                    <c:v>9%</c:v>
                  </c:pt>
                  <c:pt idx="6">
                    <c:v>-12%</c:v>
                  </c:pt>
                </c15:dlblRangeCache>
              </c15:datalabelsRange>
            </c:ext>
          </c:extLst>
        </c:ser>
        <c:ser>
          <c:idx val="0"/>
          <c:order val="1"/>
          <c:tx>
            <c:v>RSU REGEPA 2020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'MEL-REPR'!$A$211:$A$217</c:f>
              <c:strCache>
                <c:ptCount val="7"/>
                <c:pt idx="0">
                  <c:v>MELOCOTONERO</c:v>
                </c:pt>
                <c:pt idx="1">
                  <c:v>PARAGUAYO</c:v>
                </c:pt>
                <c:pt idx="2">
                  <c:v>PLATERINA</c:v>
                </c:pt>
                <c:pt idx="3">
                  <c:v>NECTARINA</c:v>
                </c:pt>
                <c:pt idx="4">
                  <c:v>ALBARICOQUERO</c:v>
                </c:pt>
                <c:pt idx="5">
                  <c:v>CEREZO</c:v>
                </c:pt>
                <c:pt idx="6">
                  <c:v>CIRUELO</c:v>
                </c:pt>
              </c:strCache>
            </c:strRef>
          </c:cat>
          <c:val>
            <c:numRef>
              <c:f>'MEL-REPR'!$B$211:$B$217</c:f>
              <c:numCache>
                <c:formatCode>#,##0</c:formatCode>
                <c:ptCount val="7"/>
                <c:pt idx="0">
                  <c:v>26969.48</c:v>
                </c:pt>
                <c:pt idx="1">
                  <c:v>10199.569999999994</c:v>
                </c:pt>
                <c:pt idx="2">
                  <c:v>474.47</c:v>
                </c:pt>
                <c:pt idx="3">
                  <c:v>23911.059999999994</c:v>
                </c:pt>
                <c:pt idx="4">
                  <c:v>15161.960000000012</c:v>
                </c:pt>
                <c:pt idx="5">
                  <c:v>23006.210000000006</c:v>
                </c:pt>
                <c:pt idx="6">
                  <c:v>10226.52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567-4320-8CE9-797B83084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8515520"/>
        <c:axId val="508521400"/>
      </c:barChart>
      <c:catAx>
        <c:axId val="508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8521400"/>
        <c:crosses val="autoZero"/>
        <c:auto val="1"/>
        <c:lblAlgn val="ctr"/>
        <c:lblOffset val="100"/>
        <c:noMultiLvlLbl val="0"/>
      </c:catAx>
      <c:valAx>
        <c:axId val="508521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851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Nectarino: Superficies anuales 2020 (ha) vs </a:t>
            </a:r>
          </a:p>
          <a:p>
            <a:pPr>
              <a:defRPr/>
            </a:pPr>
            <a:r>
              <a:rPr lang="en-US" sz="1400" b="0" i="0" baseline="0">
                <a:effectLst/>
              </a:rPr>
              <a:t>RSU REGEPA 2020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v>Superficies anuales 2020 (ha)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C02-460B-9EDB-ABC3AF8075B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96%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C02-460B-9EDB-ABC3AF8075B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46%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C02-460B-9EDB-ABC3AF8075B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94%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3C02-460B-9EDB-ABC3AF8075B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3C02-460B-9EDB-ABC3AF8075B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76%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3C02-460B-9EDB-ABC3AF8075B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('NEC-REPR'!$A$8,'NEC-REPR'!$A$17,'NEC-REPR'!$A$21,'NEC-REPR'!$A$25,'NEC-REPR'!$A$33,'NEC-REPR'!$A$41,'NEC-REPR'!$A$46,'NEC-REPR'!$A$49,'NEC-REPR'!$A$54,'NEC-REPR'!$A$56,'NEC-REPR'!$A$58,'NEC-REPR'!$A$60,'NEC-REPR'!$A$62,'NEC-REPR'!$A$70)</c15:sqref>
                  </c15:fullRef>
                </c:ext>
              </c:extLst>
              <c:f>('NEC-REPR'!$A$8,'NEC-REPR'!$A$17,'NEC-REPR'!$A$21,'NEC-REPR'!$A$41,'NEC-REPR'!$A$46,'NEC-REPR'!$A$60)</c:f>
              <c:strCache>
                <c:ptCount val="6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CATALUÑA</c:v>
                </c:pt>
                <c:pt idx="4">
                  <c:v>EXTREMADURA</c:v>
                </c:pt>
                <c:pt idx="5">
                  <c:v>MURCIA</c:v>
                </c:pt>
                <c:pt idx="6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('NEC-REPR'!$E$8,'NEC-REPR'!$E$17,'NEC-REPR'!$E$21,'NEC-REPR'!$E$25,'NEC-REPR'!$E$33,'NEC-REPR'!$E$41,'NEC-REPR'!$E$46,'NEC-REPR'!$E$49,'NEC-REPR'!$E$54,'NEC-REPR'!$E$56,'NEC-REPR'!$E$58,'NEC-REPR'!$E$60,'NEC-REPR'!$E$62)</c15:sqref>
                  </c15:fullRef>
                </c:ext>
              </c:extLst>
              <c:f>('NEC-REPR'!$E$8,'NEC-REPR'!$E$17,'NEC-REPR'!$E$21,'NEC-REPR'!$E$41,'NEC-REPR'!$E$46,'NEC-REPR'!$E$60)</c:f>
              <c:numCache>
                <c:formatCode>#,##0</c:formatCode>
                <c:ptCount val="6"/>
                <c:pt idx="0">
                  <c:v>1827</c:v>
                </c:pt>
                <c:pt idx="1">
                  <c:v>7483</c:v>
                </c:pt>
                <c:pt idx="2">
                  <c:v>1745</c:v>
                </c:pt>
                <c:pt idx="3">
                  <c:v>8752</c:v>
                </c:pt>
                <c:pt idx="4">
                  <c:v>4073</c:v>
                </c:pt>
                <c:pt idx="5">
                  <c:v>3588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09-426D-BE19-1694206F4D07}"/>
            </c:ext>
          </c:extLst>
        </c:ser>
        <c:ser>
          <c:idx val="0"/>
          <c:order val="1"/>
          <c:tx>
            <c:v>RSU REGEPA 2020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('NEC-REPR'!$A$8,'NEC-REPR'!$A$17,'NEC-REPR'!$A$21,'NEC-REPR'!$A$25,'NEC-REPR'!$A$33,'NEC-REPR'!$A$41,'NEC-REPR'!$A$46,'NEC-REPR'!$A$49,'NEC-REPR'!$A$54,'NEC-REPR'!$A$56,'NEC-REPR'!$A$58,'NEC-REPR'!$A$60,'NEC-REPR'!$A$62,'NEC-REPR'!$A$70)</c15:sqref>
                  </c15:fullRef>
                </c:ext>
              </c:extLst>
              <c:f>('NEC-REPR'!$A$8,'NEC-REPR'!$A$17,'NEC-REPR'!$A$21,'NEC-REPR'!$A$41,'NEC-REPR'!$A$46,'NEC-REPR'!$A$60)</c:f>
              <c:strCache>
                <c:ptCount val="6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CATALUÑA</c:v>
                </c:pt>
                <c:pt idx="4">
                  <c:v>EXTREMADURA</c:v>
                </c:pt>
                <c:pt idx="5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('NEC-REPR'!$C$8,'NEC-REPR'!$C$17,'NEC-REPR'!$C$21,'NEC-REPR'!$C$25,'NEC-REPR'!$C$33,'NEC-REPR'!$C$41,'NEC-REPR'!$C$46,'NEC-REPR'!$C$49,'NEC-REPR'!$C$54,'NEC-REPR'!$C$56,'NEC-REPR'!$C$58,'NEC-REPR'!$C$60,'NEC-REPR'!$C$62,'NEC-REPR'!$C$70)</c15:sqref>
                  </c15:fullRef>
                </c:ext>
              </c:extLst>
              <c:f>('NEC-REPR'!$C$8,'NEC-REPR'!$C$17,'NEC-REPR'!$C$21,'NEC-REPR'!$C$41,'NEC-REPR'!$C$46,'NEC-REPR'!$C$60)</c:f>
              <c:numCache>
                <c:formatCode>#,##0</c:formatCode>
                <c:ptCount val="6"/>
                <c:pt idx="0">
                  <c:v>1466.38</c:v>
                </c:pt>
                <c:pt idx="1">
                  <c:v>7216.8300000000036</c:v>
                </c:pt>
                <c:pt idx="2">
                  <c:v>808.05</c:v>
                </c:pt>
                <c:pt idx="3">
                  <c:v>8245.0699999999943</c:v>
                </c:pt>
                <c:pt idx="4">
                  <c:v>3277.79</c:v>
                </c:pt>
                <c:pt idx="5">
                  <c:v>2724.1099999999992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09-426D-BE19-1694206F4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8514736"/>
        <c:axId val="508516696"/>
        <c:axId val="0"/>
      </c:bar3DChart>
      <c:catAx>
        <c:axId val="50851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8516696"/>
        <c:crosses val="autoZero"/>
        <c:auto val="1"/>
        <c:lblAlgn val="ctr"/>
        <c:lblOffset val="100"/>
        <c:noMultiLvlLbl val="0"/>
      </c:catAx>
      <c:valAx>
        <c:axId val="508516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8514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Nectarino: RSU REGEPA 2019 vs 2020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v>RSU REGEPA 2019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-2%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2DC-486C-A174-E00A7F75B6B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-3%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2DC-486C-A174-E00A7F75B6B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-0,5%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2DC-486C-A174-E00A7F75B6B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-8%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E8C-4125-9AFB-66D8668815F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-23%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2DC-486C-A174-E00A7F75B6BB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-16%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E8C-4125-9AFB-66D8668815F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('NEC-REPR'!$A$8,'NEC-REPR'!$A$17,'NEC-REPR'!$A$21,'NEC-REPR'!$A$25,'NEC-REPR'!$A$33,'NEC-REPR'!$A$41,'NEC-REPR'!$A$46,'NEC-REPR'!$A$49,'NEC-REPR'!$A$54,'NEC-REPR'!$A$56,'NEC-REPR'!$A$58,'NEC-REPR'!$A$60,'NEC-REPR'!$A$62,'NEC-REPR'!$A$70)</c15:sqref>
                  </c15:fullRef>
                </c:ext>
              </c:extLst>
              <c:f>('NEC-REPR'!$A$8,'NEC-REPR'!$A$17,'NEC-REPR'!$A$21,'NEC-REPR'!$A$41,'NEC-REPR'!$A$46,'NEC-REPR'!$A$60)</c:f>
              <c:strCache>
                <c:ptCount val="6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CATALUÑA</c:v>
                </c:pt>
                <c:pt idx="4">
                  <c:v>EXTREMADURA</c:v>
                </c:pt>
                <c:pt idx="5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('NEC-REPR'!$B$8,'NEC-REPR'!$B$17,'NEC-REPR'!$B$21,'NEC-REPR'!$B$25,'NEC-REPR'!$B$33,'NEC-REPR'!$B$41,'NEC-REPR'!$B$46,'NEC-REPR'!$B$49,'NEC-REPR'!$B$54,'NEC-REPR'!$B$56,'NEC-REPR'!$B$58,'NEC-REPR'!$B$60,'NEC-REPR'!$B$62,'NEC-REPR'!$B$70)</c15:sqref>
                  </c15:fullRef>
                </c:ext>
              </c:extLst>
              <c:f>('NEC-REPR'!$B$8,'NEC-REPR'!$B$17,'NEC-REPR'!$B$21,'NEC-REPR'!$B$41,'NEC-REPR'!$B$46,'NEC-REPR'!$B$60)</c:f>
              <c:numCache>
                <c:formatCode>#,##0</c:formatCode>
                <c:ptCount val="6"/>
                <c:pt idx="0">
                  <c:v>1489.0600000000002</c:v>
                </c:pt>
                <c:pt idx="1">
                  <c:v>7422.0000000000009</c:v>
                </c:pt>
                <c:pt idx="2">
                  <c:v>812.11000000000035</c:v>
                </c:pt>
                <c:pt idx="3">
                  <c:v>8918.5400000000009</c:v>
                </c:pt>
                <c:pt idx="4">
                  <c:v>4283.2400000000007</c:v>
                </c:pt>
                <c:pt idx="5">
                  <c:v>3243.8600000000006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FAB-4541-B487-9298F26A2CAC}"/>
            </c:ext>
          </c:extLst>
        </c:ser>
        <c:ser>
          <c:idx val="0"/>
          <c:order val="1"/>
          <c:tx>
            <c:v>RSU REGEPA 2020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('NEC-REPR'!$A$8,'NEC-REPR'!$A$17,'NEC-REPR'!$A$21,'NEC-REPR'!$A$25,'NEC-REPR'!$A$33,'NEC-REPR'!$A$41,'NEC-REPR'!$A$46,'NEC-REPR'!$A$49,'NEC-REPR'!$A$54,'NEC-REPR'!$A$56,'NEC-REPR'!$A$58,'NEC-REPR'!$A$60,'NEC-REPR'!$A$62,'NEC-REPR'!$A$70)</c15:sqref>
                  </c15:fullRef>
                </c:ext>
              </c:extLst>
              <c:f>('NEC-REPR'!$A$8,'NEC-REPR'!$A$17,'NEC-REPR'!$A$21,'NEC-REPR'!$A$41,'NEC-REPR'!$A$46,'NEC-REPR'!$A$60)</c:f>
              <c:strCache>
                <c:ptCount val="6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CATALUÑA</c:v>
                </c:pt>
                <c:pt idx="4">
                  <c:v>EXTREMADURA</c:v>
                </c:pt>
                <c:pt idx="5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('NEC-REPR'!$C$8,'NEC-REPR'!$C$17,'NEC-REPR'!$C$21,'NEC-REPR'!$C$25,'NEC-REPR'!$C$33,'NEC-REPR'!$C$41,'NEC-REPR'!$C$46,'NEC-REPR'!$C$49,'NEC-REPR'!$C$54,'NEC-REPR'!$C$56,'NEC-REPR'!$C$58,'NEC-REPR'!$C$60,'NEC-REPR'!$C$62,'NEC-REPR'!$C$70)</c15:sqref>
                  </c15:fullRef>
                </c:ext>
              </c:extLst>
              <c:f>('NEC-REPR'!$C$8,'NEC-REPR'!$C$17,'NEC-REPR'!$C$21,'NEC-REPR'!$C$41,'NEC-REPR'!$C$46,'NEC-REPR'!$C$60)</c:f>
              <c:numCache>
                <c:formatCode>#,##0</c:formatCode>
                <c:ptCount val="6"/>
                <c:pt idx="0">
                  <c:v>1466.38</c:v>
                </c:pt>
                <c:pt idx="1">
                  <c:v>7216.8300000000036</c:v>
                </c:pt>
                <c:pt idx="2">
                  <c:v>808.05</c:v>
                </c:pt>
                <c:pt idx="3">
                  <c:v>8245.0699999999943</c:v>
                </c:pt>
                <c:pt idx="4">
                  <c:v>3277.79</c:v>
                </c:pt>
                <c:pt idx="5">
                  <c:v>2724.1099999999992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AB-4541-B487-9298F26A2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8515912"/>
        <c:axId val="508518656"/>
        <c:axId val="0"/>
      </c:bar3DChart>
      <c:catAx>
        <c:axId val="508515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8518656"/>
        <c:crosses val="autoZero"/>
        <c:auto val="1"/>
        <c:lblAlgn val="ctr"/>
        <c:lblOffset val="100"/>
        <c:noMultiLvlLbl val="0"/>
      </c:catAx>
      <c:valAx>
        <c:axId val="50851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8515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Nectarina: Distribución autonómica de la superficie plantada
</a:t>
            </a:r>
          </a:p>
        </c:rich>
      </c:tx>
      <c:layout>
        <c:manualLayout>
          <c:xMode val="edge"/>
          <c:yMode val="edge"/>
          <c:x val="0.16928455818022747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B2-4BC5-A667-41E27D6108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4B2-4BC5-A667-41E27D61089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4B2-4BC5-A667-41E27D6108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4"/>
              <c:layout>
                <c:manualLayout>
                  <c:x val="-3.9077646544181978E-2"/>
                  <c:y val="8.49646398366870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44B2-4BC5-A667-41E27D61089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21149704724409449"/>
                  <c:y val="1.47342519685039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4EE5-4C7F-8916-7D2FEC17CDD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('NEC-EDAD'!$A$4,'NEC-EDAD'!$A$13,'NEC-EDAD'!$A$17,'NEC-EDAD'!$A$21,'NEC-EDAD'!$A$24,'NEC-EDAD'!$A$29,'NEC-EDAD'!$A$34,'NEC-EDAD'!$A$37,'NEC-EDAD'!$A$39,'NEC-EDAD'!$A$41,'NEC-EDAD'!$A$43,'NEC-EDAD'!$A$45)</c15:sqref>
                  </c15:fullRef>
                </c:ext>
              </c:extLst>
              <c:f>('NEC-EDAD'!$A$4,'NEC-EDAD'!$A$13,'NEC-EDAD'!$A$17,'NEC-EDAD'!$A$29,'NEC-EDAD'!$A$34,'NEC-EDAD'!$A$43)</c:f>
              <c:strCache>
                <c:ptCount val="6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CATALUÑA</c:v>
                </c:pt>
                <c:pt idx="4">
                  <c:v>EXTREMADURA</c:v>
                </c:pt>
                <c:pt idx="5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('NEC-EDAD'!$Z$4,'NEC-EDAD'!$Z$13,'NEC-EDAD'!$Z$17,'NEC-EDAD'!$Z$21,'NEC-EDAD'!$Z$24,'NEC-EDAD'!$Z$29,'NEC-EDAD'!$Z$34,'NEC-EDAD'!$Z$37,'NEC-EDAD'!$Z$39,'NEC-EDAD'!$Z$41,'NEC-EDAD'!$Z$43,'NEC-EDAD'!$Z$45)</c15:sqref>
                  </c15:fullRef>
                </c:ext>
              </c:extLst>
              <c:f>('NEC-EDAD'!$Z$4,'NEC-EDAD'!$Z$13,'NEC-EDAD'!$Z$17,'NEC-EDAD'!$Z$29,'NEC-EDAD'!$Z$34,'NEC-EDAD'!$Z$43)</c:f>
              <c:numCache>
                <c:formatCode>0%</c:formatCode>
                <c:ptCount val="6"/>
                <c:pt idx="0">
                  <c:v>6.1326432203340213E-2</c:v>
                </c:pt>
                <c:pt idx="1">
                  <c:v>0.30181974366673836</c:v>
                </c:pt>
                <c:pt idx="2">
                  <c:v>3.3793984875618223E-2</c:v>
                </c:pt>
                <c:pt idx="3">
                  <c:v>0.34482243781747857</c:v>
                </c:pt>
                <c:pt idx="4">
                  <c:v>0.13708258855943653</c:v>
                </c:pt>
                <c:pt idx="5">
                  <c:v>0.11392677698102886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44B2-4BC5-A667-41E27D610892}"/>
            </c:ext>
            <c:ext xmlns:c15="http://schemas.microsoft.com/office/drawing/2012/chart" uri="{02D57815-91ED-43cb-92C2-25804820EDAC}">
              <c15:categoryFilterExceptions>
                <c15:categoryFilterException>
                  <c15:sqref>'NEC-EDAD'!$Z$21</c15:sqref>
                  <c15:spPr xmlns:c15="http://schemas.microsoft.com/office/drawing/2012/chart"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2"/>
                    <c:delete val="1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0D-6E20-4425-9909-66F697E3C75B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'NEC-EDAD'!$Z$24</c15:sqref>
                  <c15:spPr xmlns:c15="http://schemas.microsoft.com/office/drawing/2012/chart"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'NEC-EDAD'!$Z$37</c15:sqref>
                  <c15:spPr xmlns:c15="http://schemas.microsoft.com/office/drawing/2012/chart"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4"/>
                    <c:delete val="1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11-6E20-4425-9909-66F697E3C75B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'NEC-EDAD'!$Z$39</c15:sqref>
                  <c15:spPr xmlns:c15="http://schemas.microsoft.com/office/drawing/2012/chart"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4"/>
                    <c:delete val="1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13-6E20-4425-9909-66F697E3C75B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'NEC-EDAD'!$Z$41</c15:sqref>
                  <c15:spPr xmlns:c15="http://schemas.microsoft.com/office/drawing/2012/chart"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4"/>
                    <c:delete val="1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15-6E20-4425-9909-66F697E3C75B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'NEC-EDAD'!$Z$45</c15:sqref>
                  <c15:spPr xmlns:c15="http://schemas.microsoft.com/office/drawing/2012/chart"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5"/>
                    <c:delete val="1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17-6E20-4425-9909-66F697E3C75B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Nectarino: Representatividad de la </a:t>
            </a:r>
          </a:p>
          <a:p>
            <a:pPr>
              <a:defRPr/>
            </a:pPr>
            <a:r>
              <a:rPr lang="en-US" sz="1400" b="0" i="0" baseline="0">
                <a:effectLst/>
              </a:rPr>
              <a:t>información RSU REGEPA vs Superficies anuales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('NEC-REPR'!$A$8,'NEC-REPR'!$A$17,'NEC-REPR'!$A$21,'NEC-REPR'!$A$25,'NEC-REPR'!$A$33,'NEC-REPR'!$A$39,'NEC-REPR'!$A$41,'NEC-REPR'!$A$46,'NEC-REPR'!$A$49,'NEC-REPR'!$A$54,'NEC-REPR'!$A$56,'NEC-REPR'!$A$58,'NEC-REPR'!$A$60,'NEC-REPR'!$A$62,'NEC-REPR'!$A$70)</c15:sqref>
                  </c15:fullRef>
                </c:ext>
              </c:extLst>
              <c:f>('NEC-REPR'!$A$8,'NEC-REPR'!$A$17,'NEC-REPR'!$A$21,'NEC-REPR'!$A$41,'NEC-REPR'!$A$46,'NEC-REPR'!$A$60,'NEC-REPR'!$A$70)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CATALUÑA</c:v>
                </c:pt>
                <c:pt idx="4">
                  <c:v>EXTREMADURA</c:v>
                </c:pt>
                <c:pt idx="5">
                  <c:v>MURCIA</c:v>
                </c:pt>
                <c:pt idx="6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('NEC-REPR'!$F$8,'NEC-REPR'!$F$17,'NEC-REPR'!$F$21,'NEC-REPR'!$F$25,'NEC-REPR'!$F$33,'NEC-REPR'!$F$39,'NEC-REPR'!$F$41,'NEC-REPR'!$F$46,'NEC-REPR'!$F$49,'NEC-REPR'!$F$54,'NEC-REPR'!$F$56,'NEC-REPR'!$F$58,'NEC-REPR'!$F$60,'NEC-REPR'!$F$62,'NEC-REPR'!$F$70)</c15:sqref>
                  </c15:fullRef>
                </c:ext>
              </c:extLst>
              <c:f>('NEC-REPR'!$F$8,'NEC-REPR'!$F$17,'NEC-REPR'!$F$21,'NEC-REPR'!$F$41,'NEC-REPR'!$F$46,'NEC-REPR'!$F$60,'NEC-REPR'!$F$70)</c:f>
              <c:numCache>
                <c:formatCode>0%</c:formatCode>
                <c:ptCount val="7"/>
                <c:pt idx="0">
                  <c:v>0.71589423076923087</c:v>
                </c:pt>
                <c:pt idx="1">
                  <c:v>0.97172034564022003</c:v>
                </c:pt>
                <c:pt idx="2">
                  <c:v>0.4269768664563619</c:v>
                </c:pt>
                <c:pt idx="3">
                  <c:v>0.96887995654535586</c:v>
                </c:pt>
                <c:pt idx="4">
                  <c:v>0.99587072773773555</c:v>
                </c:pt>
                <c:pt idx="5">
                  <c:v>0.74451686940555439</c:v>
                </c:pt>
                <c:pt idx="6">
                  <c:v>0.88550089054676207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7C-4794-9C36-B3974F423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8520616"/>
        <c:axId val="508521008"/>
      </c:barChart>
      <c:catAx>
        <c:axId val="508520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8521008"/>
        <c:crosses val="autoZero"/>
        <c:auto val="1"/>
        <c:lblAlgn val="ctr"/>
        <c:lblOffset val="100"/>
        <c:noMultiLvlLbl val="0"/>
      </c:catAx>
      <c:valAx>
        <c:axId val="50852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8520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Albaricoquero: Superficies anuales 2020 vs </a:t>
            </a:r>
          </a:p>
          <a:p>
            <a:pPr>
              <a:defRPr/>
            </a:pPr>
            <a:r>
              <a:rPr lang="en-US"/>
              <a:t>RSU REGEPA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v>Superficies anuales 2020 (ha)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311-4B5D-9F92-9C637BC45F9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101%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311-4B5D-9F92-9C637BC45F9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59%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311-4B5D-9F92-9C637BC45F9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101%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311-4B5D-9F92-9C637BC45F9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99%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311-4B5D-9F92-9C637BC45F9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88%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311-4B5D-9F92-9C637BC45F95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311-4B5D-9F92-9C637BC45F9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('ALB-REPR'!$A$8,'ALB-REPR'!$A$17,'ALB-REPR'!$A$21,'ALB-REPR'!$A$25,'ALB-REPR'!$A$33,'ALB-REPR'!$A$41,'ALB-REPR'!$A$46,'ALB-REPR'!$A$49,'ALB-REPR'!$A$54,'ALB-REPR'!$A$56,'ALB-REPR'!$A$58,'ALB-REPR'!$A$60,'ALB-REPR'!$A$62,'ALB-REPR'!$A$64,'ALB-REPR'!$A$70)</c15:sqref>
                  </c15:fullRef>
                </c:ext>
              </c:extLst>
              <c:f>('ALB-REPR'!$A$8,'ALB-REPR'!$A$17,'ALB-REPR'!$A$21,'ALB-REPR'!$A$33,'ALB-REPR'!$A$41,'ALB-REPR'!$A$46,'ALB-REPR'!$A$60)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('ALB-REPR'!$E$8,'ALB-REPR'!$E$17,'ALB-REPR'!$E$21,'ALB-REPR'!$E$25,'ALB-REPR'!$E$33,'ALB-REPR'!$E$41,'ALB-REPR'!$E$46,'ALB-REPR'!$E$49,'ALB-REPR'!$E$54,'ALB-REPR'!$E$56,'ALB-REPR'!$E$58,'ALB-REPR'!$E$60,'ALB-REPR'!$E$62,'ALB-REPR'!$E$64,'ALB-REPR'!$E$70)</c15:sqref>
                  </c15:fullRef>
                </c:ext>
              </c:extLst>
              <c:f>('ALB-REPR'!$E$8,'ALB-REPR'!$E$17,'ALB-REPR'!$E$21,'ALB-REPR'!$E$33,'ALB-REPR'!$E$41,'ALB-REPR'!$E$46,'ALB-REPR'!$E$60)</c:f>
              <c:numCache>
                <c:formatCode>#,##0</c:formatCode>
                <c:ptCount val="7"/>
                <c:pt idx="0">
                  <c:v>583</c:v>
                </c:pt>
                <c:pt idx="1">
                  <c:v>2637</c:v>
                </c:pt>
                <c:pt idx="2">
                  <c:v>3594</c:v>
                </c:pt>
                <c:pt idx="3">
                  <c:v>1549</c:v>
                </c:pt>
                <c:pt idx="4">
                  <c:v>1885</c:v>
                </c:pt>
                <c:pt idx="5">
                  <c:v>607</c:v>
                </c:pt>
                <c:pt idx="6">
                  <c:v>8303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F7F-471F-AC2E-40A9B18E90FE}"/>
            </c:ext>
          </c:extLst>
        </c:ser>
        <c:ser>
          <c:idx val="0"/>
          <c:order val="1"/>
          <c:tx>
            <c:v>RSU REGEPA 2020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('ALB-REPR'!$A$8,'ALB-REPR'!$A$17,'ALB-REPR'!$A$21,'ALB-REPR'!$A$25,'ALB-REPR'!$A$33,'ALB-REPR'!$A$41,'ALB-REPR'!$A$46,'ALB-REPR'!$A$49,'ALB-REPR'!$A$54,'ALB-REPR'!$A$56,'ALB-REPR'!$A$58,'ALB-REPR'!$A$60,'ALB-REPR'!$A$62,'ALB-REPR'!$A$64,'ALB-REPR'!$A$70)</c15:sqref>
                  </c15:fullRef>
                </c:ext>
              </c:extLst>
              <c:f>('ALB-REPR'!$A$8,'ALB-REPR'!$A$17,'ALB-REPR'!$A$21,'ALB-REPR'!$A$33,'ALB-REPR'!$A$41,'ALB-REPR'!$A$46,'ALB-REPR'!$A$60)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('ALB-REPR'!$C$8,'ALB-REPR'!$C$17,'ALB-REPR'!$C$21,'ALB-REPR'!$C$25,'ALB-REPR'!$C$33,'ALB-REPR'!$C$41,'ALB-REPR'!$C$46,'ALB-REPR'!$C$49,'ALB-REPR'!$C$54,'ALB-REPR'!$C$56,'ALB-REPR'!$C$58,'ALB-REPR'!$C$60,'ALB-REPR'!$C$62,'ALB-REPR'!$C$64,'ALB-REPR'!$C$70)</c15:sqref>
                  </c15:fullRef>
                </c:ext>
              </c:extLst>
              <c:f>('ALB-REPR'!$C$8,'ALB-REPR'!$C$17,'ALB-REPR'!$C$21,'ALB-REPR'!$C$33,'ALB-REPR'!$C$41,'ALB-REPR'!$C$46,'ALB-REPR'!$C$60)</c:f>
              <c:numCache>
                <c:formatCode>#,##0</c:formatCode>
                <c:ptCount val="7"/>
                <c:pt idx="0">
                  <c:v>396.67999999999995</c:v>
                </c:pt>
                <c:pt idx="1">
                  <c:v>2662.4</c:v>
                </c:pt>
                <c:pt idx="2">
                  <c:v>2106.2100000000009</c:v>
                </c:pt>
                <c:pt idx="3">
                  <c:v>1559.08</c:v>
                </c:pt>
                <c:pt idx="4">
                  <c:v>1872.7799999999991</c:v>
                </c:pt>
                <c:pt idx="5">
                  <c:v>535</c:v>
                </c:pt>
                <c:pt idx="6">
                  <c:v>5899.0500000000011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7F-471F-AC2E-40A9B18E9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5071992"/>
        <c:axId val="445075128"/>
        <c:axId val="0"/>
      </c:bar3DChart>
      <c:catAx>
        <c:axId val="445071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5075128"/>
        <c:crosses val="autoZero"/>
        <c:auto val="1"/>
        <c:lblAlgn val="ctr"/>
        <c:lblOffset val="100"/>
        <c:noMultiLvlLbl val="0"/>
      </c:catAx>
      <c:valAx>
        <c:axId val="445075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5071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F</a:t>
            </a:r>
            <a:r>
              <a:rPr lang="es-ES" baseline="0"/>
              <a:t>dH (CCAA): Representatividad 2019 vs 2020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9507960652965847E-2"/>
          <c:y val="0.13014031492186356"/>
          <c:w val="0.90668747843870112"/>
          <c:h val="0.58493330167638058"/>
        </c:manualLayout>
      </c:layout>
      <c:bar3DChart>
        <c:barDir val="col"/>
        <c:grouping val="clustered"/>
        <c:varyColors val="0"/>
        <c:ser>
          <c:idx val="0"/>
          <c:order val="0"/>
          <c:tx>
            <c:v>Representatividad 2019 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(FdH!$B$5,FdH!$B$14,FdH!$B$18,FdH!$B$22,FdH!$B$32,FdH!$B$38,FdH!$B$40,FdH!$B$45,FdH!$B$48,FdH!$B$53,FdH!$B$55,FdH!$B$57,FdH!$B$59,FdH!$B$61,FdH!$B$63,FdH!$B$66)</c15:sqref>
                  </c15:fullRef>
                </c:ext>
              </c:extLst>
              <c:f>(FdH!$B$5,FdH!$B$14,FdH!$B$18,FdH!$B$32,FdH!$B$40,FdH!$B$45,FdH!$B$59)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(FdH!$G$5,FdH!$G$14,FdH!$G$18,FdH!$G$22,FdH!$G$32,FdH!$G$38,FdH!$G$40,FdH!$G$45,FdH!$G$48,FdH!$G$53,FdH!$G$55,FdH!$G$57,FdH!$G$59,FdH!$G$61,FdH!$G$63,FdH!$G$66)</c15:sqref>
                  </c15:fullRef>
                </c:ext>
              </c:extLst>
              <c:f>(FdH!$G$5,FdH!$G$14,FdH!$G$18,FdH!$G$32,FdH!$G$40,FdH!$G$45,FdH!$G$59)</c:f>
              <c:numCache>
                <c:formatCode>0%</c:formatCode>
                <c:ptCount val="7"/>
                <c:pt idx="0">
                  <c:v>0.56010600299573687</c:v>
                </c:pt>
                <c:pt idx="1">
                  <c:v>0.99052962595167171</c:v>
                </c:pt>
                <c:pt idx="2">
                  <c:v>0.57576314733038947</c:v>
                </c:pt>
                <c:pt idx="3">
                  <c:v>0.69020197585071352</c:v>
                </c:pt>
                <c:pt idx="4">
                  <c:v>0.95289590318726636</c:v>
                </c:pt>
                <c:pt idx="5">
                  <c:v>0.96455239213384225</c:v>
                </c:pt>
                <c:pt idx="6">
                  <c:v>0.70495914998095122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47-4020-9C6A-439A18D98A36}"/>
            </c:ext>
          </c:extLst>
        </c:ser>
        <c:ser>
          <c:idx val="1"/>
          <c:order val="1"/>
          <c:tx>
            <c:v>Representatividad 2020</c:v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(FdH!$B$5,FdH!$B$14,FdH!$B$18,FdH!$B$22,FdH!$B$32,FdH!$B$38,FdH!$B$40,FdH!$B$45,FdH!$B$48,FdH!$B$53,FdH!$B$55,FdH!$B$57,FdH!$B$59,FdH!$B$61,FdH!$B$63,FdH!$B$66)</c15:sqref>
                  </c15:fullRef>
                </c:ext>
              </c:extLst>
              <c:f>(FdH!$B$5,FdH!$B$14,FdH!$B$18,FdH!$B$32,FdH!$B$40,FdH!$B$45,FdH!$B$59)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(FdH!$H$5,FdH!$H$14,FdH!$H$18,FdH!$H$22,FdH!$H$32,FdH!$H$38,FdH!$H$40,FdH!$H$45,FdH!$H$48,FdH!$H$53,FdH!$H$55,FdH!$H$57,FdH!$H$59,FdH!$H$61,FdH!$H$63,FdH!$H$66)</c15:sqref>
                  </c15:fullRef>
                </c:ext>
              </c:extLst>
              <c:f>(FdH!$H$5,FdH!$H$14,FdH!$H$18,FdH!$H$32,FdH!$H$40,FdH!$H$45,FdH!$H$59)</c:f>
              <c:numCache>
                <c:formatCode>0%</c:formatCode>
                <c:ptCount val="7"/>
                <c:pt idx="0">
                  <c:v>0.61788144635447539</c:v>
                </c:pt>
                <c:pt idx="1">
                  <c:v>0.99509569082602833</c:v>
                </c:pt>
                <c:pt idx="2">
                  <c:v>0.60256152601549873</c:v>
                </c:pt>
                <c:pt idx="3">
                  <c:v>0.94395680147058836</c:v>
                </c:pt>
                <c:pt idx="4">
                  <c:v>0.93594972067039073</c:v>
                </c:pt>
                <c:pt idx="5">
                  <c:v>0.91077293831527739</c:v>
                </c:pt>
                <c:pt idx="6">
                  <c:v>0.70793386219805676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47-4020-9C6A-439A18D98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6472064"/>
        <c:axId val="506476768"/>
        <c:axId val="0"/>
      </c:bar3DChart>
      <c:catAx>
        <c:axId val="50647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6476768"/>
        <c:crosses val="autoZero"/>
        <c:auto val="1"/>
        <c:lblAlgn val="ctr"/>
        <c:lblOffset val="100"/>
        <c:noMultiLvlLbl val="0"/>
      </c:catAx>
      <c:valAx>
        <c:axId val="50647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647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RSU REGEPA 2019 vs 2020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v>RSU REGEPA 2019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D6F-43F2-A573-141C591EE08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-0,3%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D6F-43F2-A573-141C591EE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-5%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D6F-43F2-A573-141C591EE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D6F-43F2-A573-141C591EE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D6F-43F2-A573-141C591EE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-18%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D6F-43F2-A573-141C591EE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-4%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D6F-43F2-A573-141C591EE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('ALB-REPR'!$A$8,'ALB-REPR'!$A$17,'ALB-REPR'!$A$21,'ALB-REPR'!$A$25,'ALB-REPR'!$A$33,'ALB-REPR'!$A$41,'ALB-REPR'!$A$46,'ALB-REPR'!$A$49,'ALB-REPR'!$A$54,'ALB-REPR'!$A$56,'ALB-REPR'!$A$58,'ALB-REPR'!$A$60,'ALB-REPR'!$A$62,'ALB-REPR'!$A$70)</c15:sqref>
                  </c15:fullRef>
                </c:ext>
              </c:extLst>
              <c:f>('ALB-REPR'!$A$8,'ALB-REPR'!$A$17,'ALB-REPR'!$A$21,'ALB-REPR'!$A$33,'ALB-REPR'!$A$41,'ALB-REPR'!$A$46,'ALB-REPR'!$A$60)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('ALB-REPR'!$B$8,'ALB-REPR'!$B$17,'ALB-REPR'!$B$21,'ALB-REPR'!$B$25,'ALB-REPR'!$B$33,'ALB-REPR'!$B$41,'ALB-REPR'!$B$46,'ALB-REPR'!$B$49,'ALB-REPR'!$B$54,'ALB-REPR'!$B$56,'ALB-REPR'!$B$58,'ALB-REPR'!$B$60,'ALB-REPR'!$B$62,'ALB-REPR'!$B$70)</c15:sqref>
                  </c15:fullRef>
                </c:ext>
              </c:extLst>
              <c:f>('ALB-REPR'!$B$8,'ALB-REPR'!$B$17,'ALB-REPR'!$B$21,'ALB-REPR'!$B$33,'ALB-REPR'!$B$41,'ALB-REPR'!$B$46,'ALB-REPR'!$B$60)</c:f>
              <c:numCache>
                <c:formatCode>#,##0</c:formatCode>
                <c:ptCount val="7"/>
                <c:pt idx="0">
                  <c:v>317.25</c:v>
                </c:pt>
                <c:pt idx="1">
                  <c:v>2671.2699999999995</c:v>
                </c:pt>
                <c:pt idx="2">
                  <c:v>2206.8000000000006</c:v>
                </c:pt>
                <c:pt idx="3">
                  <c:v>1395.7100000000007</c:v>
                </c:pt>
                <c:pt idx="4">
                  <c:v>1772.5300000000002</c:v>
                </c:pt>
                <c:pt idx="5">
                  <c:v>653.5899999999998</c:v>
                </c:pt>
                <c:pt idx="6">
                  <c:v>6167.8000000000047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7E-4E0B-9D14-1152F6A96D9B}"/>
            </c:ext>
          </c:extLst>
        </c:ser>
        <c:ser>
          <c:idx val="0"/>
          <c:order val="1"/>
          <c:tx>
            <c:v>RSU REGEPA 2020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('ALB-REPR'!$A$8,'ALB-REPR'!$A$17,'ALB-REPR'!$A$21,'ALB-REPR'!$A$25,'ALB-REPR'!$A$33,'ALB-REPR'!$A$41,'ALB-REPR'!$A$46,'ALB-REPR'!$A$49,'ALB-REPR'!$A$54,'ALB-REPR'!$A$56,'ALB-REPR'!$A$58,'ALB-REPR'!$A$60,'ALB-REPR'!$A$62,'ALB-REPR'!$A$70)</c15:sqref>
                  </c15:fullRef>
                </c:ext>
              </c:extLst>
              <c:f>('ALB-REPR'!$A$8,'ALB-REPR'!$A$17,'ALB-REPR'!$A$21,'ALB-REPR'!$A$33,'ALB-REPR'!$A$41,'ALB-REPR'!$A$46,'ALB-REPR'!$A$60)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('ALB-REPR'!$C$8,'ALB-REPR'!$C$17,'ALB-REPR'!$C$21,'ALB-REPR'!$C$25,'ALB-REPR'!$C$33,'ALB-REPR'!$C$41,'ALB-REPR'!$C$46,'ALB-REPR'!$C$49,'ALB-REPR'!$C$54,'ALB-REPR'!$C$56,'ALB-REPR'!$C$58,'ALB-REPR'!$C$60,'ALB-REPR'!$C$62,'ALB-REPR'!$C$70)</c15:sqref>
                  </c15:fullRef>
                </c:ext>
              </c:extLst>
              <c:f>('ALB-REPR'!$C$8,'ALB-REPR'!$C$17,'ALB-REPR'!$C$21,'ALB-REPR'!$C$33,'ALB-REPR'!$C$41,'ALB-REPR'!$C$46,'ALB-REPR'!$C$60)</c:f>
              <c:numCache>
                <c:formatCode>#,##0</c:formatCode>
                <c:ptCount val="7"/>
                <c:pt idx="0">
                  <c:v>396.67999999999995</c:v>
                </c:pt>
                <c:pt idx="1">
                  <c:v>2662.4</c:v>
                </c:pt>
                <c:pt idx="2">
                  <c:v>2106.2100000000009</c:v>
                </c:pt>
                <c:pt idx="3">
                  <c:v>1559.08</c:v>
                </c:pt>
                <c:pt idx="4">
                  <c:v>1872.7799999999991</c:v>
                </c:pt>
                <c:pt idx="5">
                  <c:v>535</c:v>
                </c:pt>
                <c:pt idx="6">
                  <c:v>5899.0500000000011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7E-4E0B-9D14-1152F6A96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5076696"/>
        <c:axId val="445071208"/>
        <c:axId val="0"/>
      </c:bar3DChart>
      <c:catAx>
        <c:axId val="44507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5071208"/>
        <c:crosses val="autoZero"/>
        <c:auto val="1"/>
        <c:lblAlgn val="ctr"/>
        <c:lblOffset val="100"/>
        <c:noMultiLvlLbl val="0"/>
      </c:catAx>
      <c:valAx>
        <c:axId val="445071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507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Distribución autonómica de la superficie plantada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B7F-4740-8346-26BDFBAD03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F6-4DA5-90D3-8C8C096520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F6-4DA5-90D3-8C8C096520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6.8588254593175857E-2"/>
                  <c:y val="3.1095071449402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B7F-4740-8346-26BDFBAD036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1802055993000773E-2"/>
                  <c:y val="-0.28420421405657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9F6-4DA5-90D3-8C8C0965202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6666666666666666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9F6-4DA5-90D3-8C8C09652020}"/>
                </c:ext>
                <c:ext xmlns:c15="http://schemas.microsoft.com/office/drawing/2012/chart" uri="{CE6537A1-D6FC-4f65-9D91-7224C49458BB}">
                  <c15:layout>
                    <c:manualLayout>
                      <c:w val="0.28958333333333336"/>
                      <c:h val="0.21527777777777779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2741513560804904"/>
                  <c:y val="-0.1946759259259259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9F6-4DA5-90D3-8C8C09652020}"/>
                </c:ext>
                <c:ext xmlns:c15="http://schemas.microsoft.com/office/drawing/2012/chart" uri="{CE6537A1-D6FC-4f65-9D91-7224C49458BB}">
                  <c15:layout>
                    <c:manualLayout>
                      <c:w val="0.29412248468941382"/>
                      <c:h val="0.21273148148148149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5.2712379702537185E-2"/>
                  <c:y val="2.16524496937882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9F6-4DA5-90D3-8C8C0965202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('ALB-EDAD'!$A$4,'ALB-EDAD'!$A$13,'ALB-EDAD'!$A$17,'ALB-EDAD'!$A$21,'ALB-EDAD'!$A$23,'ALB-EDAD'!$A$28,'ALB-EDAD'!$A$33,'ALB-EDAD'!$A$36,'ALB-EDAD'!$A$38,'ALB-EDAD'!$A$40,'ALB-EDAD'!$A$42)</c15:sqref>
                  </c15:fullRef>
                </c:ext>
              </c:extLst>
              <c:f>('ALB-EDAD'!$A$4,'ALB-EDAD'!$A$13,'ALB-EDAD'!$A$17,'ALB-EDAD'!$A$23,'ALB-EDAD'!$A$28,'ALB-EDAD'!$A$33,'ALB-EDAD'!$A$40)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('ALB-EDAD'!$Y$4,'ALB-EDAD'!$Y$13,'ALB-EDAD'!$Y$17,'ALB-EDAD'!$Y$21,'ALB-EDAD'!$Y$23,'ALB-EDAD'!$Y$28,'ALB-EDAD'!$Y$33,'ALB-EDAD'!$Y$36,'ALB-EDAD'!$Y$38,'ALB-EDAD'!$Y$40,'ALB-EDAD'!$Y$42)</c15:sqref>
                  </c15:fullRef>
                </c:ext>
              </c:extLst>
              <c:f>('ALB-EDAD'!$Y$4,'ALB-EDAD'!$Y$13,'ALB-EDAD'!$Y$17,'ALB-EDAD'!$Y$23,'ALB-EDAD'!$Y$28,'ALB-EDAD'!$Y$33,'ALB-EDAD'!$Y$40)</c:f>
              <c:numCache>
                <c:formatCode>#,##0</c:formatCode>
                <c:ptCount val="7"/>
                <c:pt idx="0">
                  <c:v>396.67999999999995</c:v>
                </c:pt>
                <c:pt idx="1">
                  <c:v>2662.3999999999996</c:v>
                </c:pt>
                <c:pt idx="2">
                  <c:v>2106.21</c:v>
                </c:pt>
                <c:pt idx="3">
                  <c:v>1559.0800000000002</c:v>
                </c:pt>
                <c:pt idx="4">
                  <c:v>1872.78</c:v>
                </c:pt>
                <c:pt idx="5">
                  <c:v>535</c:v>
                </c:pt>
                <c:pt idx="6">
                  <c:v>5899.0499999999993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7376-4647-B29B-6D8CE9224E62}"/>
            </c:ex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Albaricoquero: Representatividad de la </a:t>
            </a:r>
          </a:p>
          <a:p>
            <a:pPr>
              <a:defRPr/>
            </a:pPr>
            <a:r>
              <a:rPr lang="en-US" sz="1400" b="0" i="0" baseline="0">
                <a:effectLst/>
              </a:rPr>
              <a:t>información RSU REGEPA vs Superficies anuales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('ALB-REPR'!$A$8,'ALB-REPR'!$A$17,'ALB-REPR'!$A$21,'ALB-REPR'!$A$25,'ALB-REPR'!$A$33,'ALB-REPR'!$A$41,'ALB-REPR'!$A$46,'ALB-REPR'!$A$49,'ALB-REPR'!$A$54,'ALB-REPR'!$A$56,'ALB-REPR'!$A$58,'ALB-REPR'!$A$60,'ALB-REPR'!$A$62,'ALB-REPR'!$A$64,'ALB-REPR'!$A$70)</c15:sqref>
                  </c15:fullRef>
                </c:ext>
              </c:extLst>
              <c:f>('ALB-REPR'!$A$8,'ALB-REPR'!$A$17,'ALB-REPR'!$A$21,'ALB-REPR'!$A$33,'ALB-REPR'!$A$41,'ALB-REPR'!$A$46,'ALB-REPR'!$A$54,'ALB-REPR'!$A$60,'ALB-REPR'!$A$70)</c:f>
              <c:strCache>
                <c:ptCount val="9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I. BALEARES</c:v>
                </c:pt>
                <c:pt idx="7">
                  <c:v>MURCIA</c:v>
                </c:pt>
                <c:pt idx="8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('ALB-REPR'!$F$8,'ALB-REPR'!$F$17,'ALB-REPR'!$F$21,'ALB-REPR'!$F$25,'ALB-REPR'!$F$33,'ALB-REPR'!$F$41,'ALB-REPR'!$F$46,'ALB-REPR'!$F$49,'ALB-REPR'!$F$54,'ALB-REPR'!$F$56,'ALB-REPR'!$F$58,'ALB-REPR'!$F$60,'ALB-REPR'!$F$62,'ALB-REPR'!$F$64,'ALB-REPR'!$F$70)</c15:sqref>
                  </c15:fullRef>
                </c:ext>
              </c:extLst>
              <c:f>('ALB-REPR'!$F$8,'ALB-REPR'!$F$17,'ALB-REPR'!$F$21,'ALB-REPR'!$F$33,'ALB-REPR'!$F$41,'ALB-REPR'!$F$46,'ALB-REPR'!$F$54,'ALB-REPR'!$F$60,'ALB-REPR'!$F$70)</c:f>
              <c:numCache>
                <c:formatCode>0%</c:formatCode>
                <c:ptCount val="9"/>
                <c:pt idx="0">
                  <c:v>0.61245173745173742</c:v>
                </c:pt>
                <c:pt idx="1">
                  <c:v>1.0046145167356146</c:v>
                </c:pt>
                <c:pt idx="2">
                  <c:v>0.58597981943706867</c:v>
                </c:pt>
                <c:pt idx="3">
                  <c:v>0.89525978191148214</c:v>
                </c:pt>
                <c:pt idx="4">
                  <c:v>0.95194951664876493</c:v>
                </c:pt>
                <c:pt idx="5">
                  <c:v>1.0009035222052065</c:v>
                </c:pt>
                <c:pt idx="6">
                  <c:v>0.2490117647058824</c:v>
                </c:pt>
                <c:pt idx="7">
                  <c:v>0.71818816953889197</c:v>
                </c:pt>
                <c:pt idx="8">
                  <c:v>0.75719990116135416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B0-4634-B2A8-79B32D3FF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5073168"/>
        <c:axId val="445070424"/>
      </c:barChart>
      <c:catAx>
        <c:axId val="44507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5070424"/>
        <c:crosses val="autoZero"/>
        <c:auto val="1"/>
        <c:lblAlgn val="ctr"/>
        <c:lblOffset val="100"/>
        <c:noMultiLvlLbl val="0"/>
      </c:catAx>
      <c:valAx>
        <c:axId val="445070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5073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Cerezo:</a:t>
            </a:r>
            <a:r>
              <a:rPr lang="es-ES" baseline="0"/>
              <a:t> Superficies anuales 2020 (ha) vs </a:t>
            </a:r>
          </a:p>
          <a:p>
            <a:pPr>
              <a:defRPr/>
            </a:pPr>
            <a:r>
              <a:rPr lang="es-ES" baseline="0"/>
              <a:t>RSU REGEPA 2020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v>Superficies anuales 2020 (ha)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CER-REPR'!$A$8,'CER-REPR'!$A$17,'CER-REPR'!$A$21,'CER-REPR'!$A$23,'CER-REPR'!$A$27,'CER-REPR'!$A$37,'CER-REPR'!$A$43,'CER-REPR'!$A$45,'CER-REPR'!$A$50,'CER-REPR'!$A$53,'CER-REPR'!$A$58,'CER-REPR'!$A$60,'CER-REPR'!$A$62,'CER-REPR'!$A$64,'CER-REPR'!$A$66,'CER-REPR'!$A$68,'CER-REPR'!$A$71,'CER-REPR'!$A$75)</c15:sqref>
                  </c15:fullRef>
                </c:ext>
              </c:extLst>
              <c:f>('CER-REPR'!$A$8,'CER-REPR'!$A$17,'CER-REPR'!$A$23,'CER-REPR'!$A$37,'CER-REPR'!$A$45,'CER-REPR'!$A$50)</c:f>
              <c:strCache>
                <c:ptCount val="6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CER-REPR'!$E$8,'CER-REPR'!$E$17,'CER-REPR'!$E$21,'CER-REPR'!$E$23,'CER-REPR'!$E$27,'CER-REPR'!$E$37,'CER-REPR'!$E$43,'CER-REPR'!$E$45,'CER-REPR'!$E$50,'CER-REPR'!$E$53,'CER-REPR'!$E$58,'CER-REPR'!$E$60,'CER-REPR'!$E$62,'CER-REPR'!$E$64,'CER-REPR'!$E$66,'CER-REPR'!$E$68,'CER-REPR'!$E$71,'CER-REPR'!$E$75)</c15:sqref>
                  </c15:fullRef>
                </c:ext>
              </c:extLst>
              <c:f>('CER-REPR'!$E$8,'CER-REPR'!$E$17,'CER-REPR'!$E$23,'CER-REPR'!$E$37,'CER-REPR'!$E$45,'CER-REPR'!$E$50)</c:f>
              <c:numCache>
                <c:formatCode>#,##0</c:formatCode>
                <c:ptCount val="6"/>
                <c:pt idx="0">
                  <c:v>2247</c:v>
                </c:pt>
                <c:pt idx="1">
                  <c:v>9119</c:v>
                </c:pt>
                <c:pt idx="2">
                  <c:v>2494</c:v>
                </c:pt>
                <c:pt idx="3">
                  <c:v>334</c:v>
                </c:pt>
                <c:pt idx="4">
                  <c:v>2771</c:v>
                </c:pt>
                <c:pt idx="5">
                  <c:v>7522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9CF-421F-8986-E5F240F60BA5}"/>
            </c:ext>
          </c:extLst>
        </c:ser>
        <c:ser>
          <c:idx val="0"/>
          <c:order val="1"/>
          <c:tx>
            <c:v>RSU REGEPA 2020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7.62942561038266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97B-4279-8C97-D68B5CC942D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98%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97B-4279-8C97-D68B5CC942D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3.269753833021138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97B-4279-8C97-D68B5CC942D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114%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97B-4279-8C97-D68B5CC942D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91%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97B-4279-8C97-D68B5CC942D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106%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97B-4279-8C97-D68B5CC942D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CER-REPR'!$A$8,'CER-REPR'!$A$17,'CER-REPR'!$A$21,'CER-REPR'!$A$23,'CER-REPR'!$A$27,'CER-REPR'!$A$37,'CER-REPR'!$A$43,'CER-REPR'!$A$45,'CER-REPR'!$A$50,'CER-REPR'!$A$53,'CER-REPR'!$A$58,'CER-REPR'!$A$60,'CER-REPR'!$A$62,'CER-REPR'!$A$64,'CER-REPR'!$A$66,'CER-REPR'!$A$68,'CER-REPR'!$A$71,'CER-REPR'!$A$75)</c15:sqref>
                  </c15:fullRef>
                </c:ext>
              </c:extLst>
              <c:f>('CER-REPR'!$A$8,'CER-REPR'!$A$17,'CER-REPR'!$A$23,'CER-REPR'!$A$37,'CER-REPR'!$A$45,'CER-REPR'!$A$50)</c:f>
              <c:strCache>
                <c:ptCount val="6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CER-REPR'!$C$8,'CER-REPR'!$C$17,'CER-REPR'!$C$21,'CER-REPR'!$C$23,'CER-REPR'!$C$27,'CER-REPR'!$C$37,'CER-REPR'!$C$43,'CER-REPR'!$C$45,'CER-REPR'!$C$50,'CER-REPR'!$C$53,'CER-REPR'!$C$58,'CER-REPR'!$C$60,'CER-REPR'!$C$62,'CER-REPR'!$C$64,'CER-REPR'!$C$66,'CER-REPR'!$C$68,'CER-REPR'!$C$71,'CER-REPR'!$C$75)</c15:sqref>
                  </c15:fullRef>
                </c:ext>
              </c:extLst>
              <c:f>('CER-REPR'!$C$8,'CER-REPR'!$C$17,'CER-REPR'!$C$23,'CER-REPR'!$C$37,'CER-REPR'!$C$45,'CER-REPR'!$C$50)</c:f>
              <c:numCache>
                <c:formatCode>#,##0</c:formatCode>
                <c:ptCount val="6"/>
                <c:pt idx="0">
                  <c:v>558.06999999999994</c:v>
                </c:pt>
                <c:pt idx="1">
                  <c:v>8969.1200000000026</c:v>
                </c:pt>
                <c:pt idx="2">
                  <c:v>1556.74</c:v>
                </c:pt>
                <c:pt idx="3">
                  <c:v>381.74999999999994</c:v>
                </c:pt>
                <c:pt idx="4">
                  <c:v>2524.7399999999989</c:v>
                </c:pt>
                <c:pt idx="5">
                  <c:v>8000.819999999997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CF-421F-8986-E5F240F60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5071600"/>
        <c:axId val="445070816"/>
        <c:axId val="0"/>
      </c:bar3DChart>
      <c:catAx>
        <c:axId val="44507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5070816"/>
        <c:crosses val="autoZero"/>
        <c:auto val="1"/>
        <c:lblAlgn val="ctr"/>
        <c:lblOffset val="100"/>
        <c:noMultiLvlLbl val="0"/>
      </c:catAx>
      <c:valAx>
        <c:axId val="44507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507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Cerezo:</a:t>
            </a:r>
            <a:r>
              <a:rPr lang="es-ES" baseline="0"/>
              <a:t> RSU REGEPA 2019 vs 2020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v>RSU REGEPA 2019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CER-REPR'!$A$8,'CER-REPR'!$A$17,'CER-REPR'!$A$21,'CER-REPR'!$A$23,'CER-REPR'!$A$27,'CER-REPR'!$A$37,'CER-REPR'!$A$43,'CER-REPR'!$A$45,'CER-REPR'!$A$50,'CER-REPR'!$A$53,'CER-REPR'!$A$58,'CER-REPR'!$A$60,'CER-REPR'!$A$62,'CER-REPR'!$A$64,'CER-REPR'!$A$66,'CER-REPR'!$A$71,'CER-REPR'!$A$75)</c15:sqref>
                  </c15:fullRef>
                </c:ext>
              </c:extLst>
              <c:f>('CER-REPR'!$A$8,'CER-REPR'!$A$17,'CER-REPR'!$A$23,'CER-REPR'!$A$37,'CER-REPR'!$A$45,'CER-REPR'!$A$50)</c:f>
              <c:strCache>
                <c:ptCount val="6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CER-REPR'!$B$8,'CER-REPR'!$B$17,'CER-REPR'!$B$21,'CER-REPR'!$B$23,'CER-REPR'!$B$27,'CER-REPR'!$B$37,'CER-REPR'!$B$43,'CER-REPR'!$B$45,'CER-REPR'!$B$50,'CER-REPR'!$B$53,'CER-REPR'!$B$58,'CER-REPR'!$B$60,'CER-REPR'!$B$62,'CER-REPR'!$B$64,'CER-REPR'!$B$66,'CER-REPR'!$B$71,'CER-REPR'!$B$75)</c15:sqref>
                  </c15:fullRef>
                </c:ext>
              </c:extLst>
              <c:f>('CER-REPR'!$B$8,'CER-REPR'!$B$17,'CER-REPR'!$B$23,'CER-REPR'!$B$37,'CER-REPR'!$B$45,'CER-REPR'!$B$50)</c:f>
              <c:numCache>
                <c:formatCode>#,##0</c:formatCode>
                <c:ptCount val="6"/>
                <c:pt idx="0">
                  <c:v>401.53</c:v>
                </c:pt>
                <c:pt idx="1">
                  <c:v>8820.6199999999953</c:v>
                </c:pt>
                <c:pt idx="2">
                  <c:v>1429.0500000000006</c:v>
                </c:pt>
                <c:pt idx="3">
                  <c:v>288.20999999999998</c:v>
                </c:pt>
                <c:pt idx="4">
                  <c:v>2538.7000000000003</c:v>
                </c:pt>
                <c:pt idx="5">
                  <c:v>6636.7400000000034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6E-45F8-A8A2-AA93CE331289}"/>
            </c:ext>
          </c:extLst>
        </c:ser>
        <c:ser>
          <c:idx val="0"/>
          <c:order val="1"/>
          <c:tx>
            <c:v>RSU REGEPA 2020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6CB-4306-A53A-49461A5BB0F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6CB-4306-A53A-49461A5BB0F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6CB-4306-A53A-49461A5BB0F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6CB-4306-A53A-49461A5BB0F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-1%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6CB-4306-A53A-49461A5BB0F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6CB-4306-A53A-49461A5BB0F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CER-REPR'!$A$8,'CER-REPR'!$A$17,'CER-REPR'!$A$21,'CER-REPR'!$A$23,'CER-REPR'!$A$27,'CER-REPR'!$A$37,'CER-REPR'!$A$43,'CER-REPR'!$A$45,'CER-REPR'!$A$50,'CER-REPR'!$A$53,'CER-REPR'!$A$58,'CER-REPR'!$A$60,'CER-REPR'!$A$62,'CER-REPR'!$A$64,'CER-REPR'!$A$66,'CER-REPR'!$A$71,'CER-REPR'!$A$75)</c15:sqref>
                  </c15:fullRef>
                </c:ext>
              </c:extLst>
              <c:f>('CER-REPR'!$A$8,'CER-REPR'!$A$17,'CER-REPR'!$A$23,'CER-REPR'!$A$37,'CER-REPR'!$A$45,'CER-REPR'!$A$50)</c:f>
              <c:strCache>
                <c:ptCount val="6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CER-REPR'!$C$8,'CER-REPR'!$C$17,'CER-REPR'!$C$21,'CER-REPR'!$C$23,'CER-REPR'!$C$27,'CER-REPR'!$C$37,'CER-REPR'!$C$43,'CER-REPR'!$C$45,'CER-REPR'!$C$50,'CER-REPR'!$C$53,'CER-REPR'!$C$58,'CER-REPR'!$C$60,'CER-REPR'!$C$62,'CER-REPR'!$C$64,'CER-REPR'!$C$66,'CER-REPR'!$C$71,'CER-REPR'!$C$75)</c15:sqref>
                  </c15:fullRef>
                </c:ext>
              </c:extLst>
              <c:f>('CER-REPR'!$C$8,'CER-REPR'!$C$17,'CER-REPR'!$C$23,'CER-REPR'!$C$37,'CER-REPR'!$C$45,'CER-REPR'!$C$50)</c:f>
              <c:numCache>
                <c:formatCode>#,##0</c:formatCode>
                <c:ptCount val="6"/>
                <c:pt idx="0">
                  <c:v>558.06999999999994</c:v>
                </c:pt>
                <c:pt idx="1">
                  <c:v>8969.1200000000026</c:v>
                </c:pt>
                <c:pt idx="2">
                  <c:v>1556.74</c:v>
                </c:pt>
                <c:pt idx="3">
                  <c:v>381.74999999999994</c:v>
                </c:pt>
                <c:pt idx="4">
                  <c:v>2524.7399999999989</c:v>
                </c:pt>
                <c:pt idx="5">
                  <c:v>8000.819999999997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6E-45F8-A8A2-AA93CE331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5073952"/>
        <c:axId val="445074344"/>
        <c:axId val="0"/>
      </c:bar3DChart>
      <c:catAx>
        <c:axId val="44507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5074344"/>
        <c:crosses val="autoZero"/>
        <c:auto val="1"/>
        <c:lblAlgn val="ctr"/>
        <c:lblOffset val="100"/>
        <c:noMultiLvlLbl val="0"/>
      </c:catAx>
      <c:valAx>
        <c:axId val="445074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507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Cerezo: Distribución autonómica de la superficie plantada</a:t>
            </a:r>
          </a:p>
        </c:rich>
      </c:tx>
      <c:layout>
        <c:manualLayout>
          <c:xMode val="edge"/>
          <c:yMode val="edge"/>
          <c:x val="0.11089566929133858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D97-4AE1-BAC1-8906986096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D97-4AE1-BAC1-8906986096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21071686351706037"/>
                  <c:y val="2.71843102945465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D97-4AE1-BAC1-8906986096D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3700688976377953"/>
                  <c:y val="-6.9583333333333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D97-4AE1-BAC1-8906986096D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('CER-EDAD'!$A$4,'CER-EDAD'!$A$13,'CER-EDAD'!$A$17,'CER-EDAD'!$A$19,'CER-EDAD'!$A$23,'CER-EDAD'!$A$33,'CER-EDAD'!$A$39,'CER-EDAD'!$A$41,'CER-EDAD'!$A$46,'CER-EDAD'!$A$49,'CER-EDAD'!$A$54,'CER-EDAD'!$A$56,'CER-EDAD'!$A$58,'CER-EDAD'!$A$60,'CER-EDAD'!$A$62,'CER-EDAD'!$A$64)</c15:sqref>
                  </c15:fullRef>
                </c:ext>
              </c:extLst>
              <c:f>('CER-EDAD'!$A$4,'CER-EDAD'!$A$13,'CER-EDAD'!$A$19,'CER-EDAD'!$A$33,'CER-EDAD'!$A$41,'CER-EDAD'!$A$46)</c:f>
              <c:strCache>
                <c:ptCount val="6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('CER-EDAD'!$Z$4,'CER-EDAD'!$Z$13,'CER-EDAD'!$Z$17,'CER-EDAD'!$Z$19,'CER-EDAD'!$Z$23,'CER-EDAD'!$Z$33,'CER-EDAD'!$Z$39,'CER-EDAD'!$Z$41,'CER-EDAD'!$Z$46,'CER-EDAD'!$Z$49,'CER-EDAD'!$Z$54,'CER-EDAD'!$Z$56,'CER-EDAD'!$Z$58,'CER-EDAD'!$Z$60,'CER-EDAD'!$Z$62,'CER-EDAD'!$Z$64)</c15:sqref>
                  </c15:fullRef>
                </c:ext>
              </c:extLst>
              <c:f>('CER-EDAD'!$Z$4,'CER-EDAD'!$Z$13,'CER-EDAD'!$Z$19,'CER-EDAD'!$Z$33,'CER-EDAD'!$Z$41,'CER-EDAD'!$Z$46)</c:f>
              <c:numCache>
                <c:formatCode>0%</c:formatCode>
                <c:ptCount val="6"/>
                <c:pt idx="0">
                  <c:v>2.4257363555318337E-2</c:v>
                </c:pt>
                <c:pt idx="1">
                  <c:v>0.38985647788140687</c:v>
                </c:pt>
                <c:pt idx="2">
                  <c:v>6.7666077985031006E-2</c:v>
                </c:pt>
                <c:pt idx="3">
                  <c:v>1.6593345883567964E-2</c:v>
                </c:pt>
                <c:pt idx="4">
                  <c:v>0.10974167409582024</c:v>
                </c:pt>
                <c:pt idx="5">
                  <c:v>0.34776784181314524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9D97-4AE1-BAC1-8906986096DA}"/>
            </c:ext>
            <c:ext xmlns:c15="http://schemas.microsoft.com/office/drawing/2012/chart" uri="{02D57815-91ED-43cb-92C2-25804820EDAC}">
              <c15:categoryFilterExceptions>
                <c15:categoryFilterException>
                  <c15:sqref>'CER-EDAD'!$Z$17</c15:sqref>
                  <c15:spPr xmlns:c15="http://schemas.microsoft.com/office/drawing/2012/chart"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1"/>
                    <c:delete val="1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0D-B477-4A19-B337-9E0147BB0E2E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'CER-EDAD'!$Z$23</c15:sqref>
                  <c15:spPr xmlns:c15="http://schemas.microsoft.com/office/drawing/2012/chart"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'CER-EDAD'!$Z$39</c15:sqref>
                  <c15:spPr xmlns:c15="http://schemas.microsoft.com/office/drawing/2012/chart"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3"/>
                    <c:delete val="1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11-B477-4A19-B337-9E0147BB0E2E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'CER-EDAD'!$Z$49</c15:sqref>
                  <c15:spPr xmlns:c15="http://schemas.microsoft.com/office/drawing/2012/chart"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5"/>
                    <c:delete val="1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13-B477-4A19-B337-9E0147BB0E2E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'CER-EDAD'!$Z$54</c15:sqref>
                  <c15:spPr xmlns:c15="http://schemas.microsoft.com/office/drawing/2012/chart"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5"/>
                    <c:delete val="1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15-B477-4A19-B337-9E0147BB0E2E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'CER-EDAD'!$Z$56</c15:sqref>
                  <c15:spPr xmlns:c15="http://schemas.microsoft.com/office/drawing/2012/chart"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5"/>
                    <c:layout>
                      <c:manualLayout>
                        <c:x val="-0.27694225721784776"/>
                        <c:y val="-3.1189851268591424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17-B477-4A19-B337-9E0147BB0E2E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'CER-EDAD'!$Z$58</c15:sqref>
                  <c15:spPr xmlns:c15="http://schemas.microsoft.com/office/drawing/2012/chart"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5"/>
                    <c:delete val="1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19-B477-4A19-B337-9E0147BB0E2E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'CER-EDAD'!$Z$60</c15:sqref>
                  <c15:spPr xmlns:c15="http://schemas.microsoft.com/office/drawing/2012/chart"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'CER-EDAD'!$Z$62</c15:sqref>
                  <c15:spPr xmlns:c15="http://schemas.microsoft.com/office/drawing/2012/chart"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5"/>
                    <c:layout>
                      <c:manualLayout>
                        <c:x val="0.15537314085739273"/>
                        <c:y val="-6.6625838436862053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1D-B477-4A19-B337-9E0147BB0E2E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'CER-EDAD'!$Z$64</c15:sqref>
                  <c15:spPr xmlns:c15="http://schemas.microsoft.com/office/drawing/2012/chart"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5"/>
                    <c:delete val="1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1F-B477-4A19-B337-9E0147BB0E2E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Cerezo: Representatividad de la información </a:t>
            </a:r>
            <a:endParaRPr lang="es-ES" sz="1400">
              <a:effectLst/>
            </a:endParaRPr>
          </a:p>
          <a:p>
            <a:pPr>
              <a:defRPr/>
            </a:pPr>
            <a:r>
              <a:rPr lang="en-US" sz="1400" b="0" i="0" baseline="0">
                <a:effectLst/>
              </a:rPr>
              <a:t>RSU REGEPA vs Superficies anuales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('CER-REPR'!$A$8,'CER-REPR'!$A$17,'CER-REPR'!$A$21,'CER-REPR'!$A$23,'CER-REPR'!$A$27,'CER-REPR'!$A$37,'CER-REPR'!$A$43,'CER-REPR'!$A$45,'CER-REPR'!$A$50,'CER-REPR'!$A$53,'CER-REPR'!$A$58,'CER-REPR'!$A$60,'CER-REPR'!$A$62,'CER-REPR'!$A$64,'CER-REPR'!$A$66,'CER-REPR'!$A$71,'CER-REPR'!$A$75)</c15:sqref>
                  </c15:fullRef>
                </c:ext>
              </c:extLst>
              <c:f>('CER-REPR'!$A$8,'CER-REPR'!$A$17,'CER-REPR'!$A$23,'CER-REPR'!$A$27,'CER-REPR'!$A$37,'CER-REPR'!$A$45,'CER-REPR'!$A$50,'CER-REPR'!$A$60,'CER-REPR'!$A$64,'CER-REPR'!$A$66,'CER-REPR'!$A$75)</c:f>
              <c:strCache>
                <c:ptCount val="11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 y LEÓN</c:v>
                </c:pt>
                <c:pt idx="4">
                  <c:v>C.-LA MANCHA</c:v>
                </c:pt>
                <c:pt idx="5">
                  <c:v>CATALUÑA</c:v>
                </c:pt>
                <c:pt idx="6">
                  <c:v>EXTREMADURA</c:v>
                </c:pt>
                <c:pt idx="7">
                  <c:v>LA RIOJA</c:v>
                </c:pt>
                <c:pt idx="8">
                  <c:v>MURCIA</c:v>
                </c:pt>
                <c:pt idx="9">
                  <c:v>NAVARRA</c:v>
                </c:pt>
                <c:pt idx="10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CER-REPR'!$F$8,'CER-REPR'!$F$17,'CER-REPR'!$F$21,'CER-REPR'!$F$23,'CER-REPR'!$F$27,'CER-REPR'!$F$37,'CER-REPR'!$F$43,'CER-REPR'!$F$45,'CER-REPR'!$F$50,'CER-REPR'!$F$53,'CER-REPR'!$F$58,'CER-REPR'!$F$60,'CER-REPR'!$F$62,'CER-REPR'!$F$64,'CER-REPR'!$F$66,'CER-REPR'!$F$71,'CER-REPR'!$F$75)</c15:sqref>
                  </c15:fullRef>
                </c:ext>
              </c:extLst>
              <c:f>('CER-REPR'!$F$8,'CER-REPR'!$F$17,'CER-REPR'!$F$23,'CER-REPR'!$F$27,'CER-REPR'!$F$37,'CER-REPR'!$F$45,'CER-REPR'!$F$50,'CER-REPR'!$F$60,'CER-REPR'!$F$64,'CER-REPR'!$F$66,'CER-REPR'!$F$75)</c:f>
              <c:numCache>
                <c:formatCode>0%</c:formatCode>
                <c:ptCount val="11"/>
                <c:pt idx="0">
                  <c:v>0.21211304807184361</c:v>
                </c:pt>
                <c:pt idx="1">
                  <c:v>0.98422450345904877</c:v>
                </c:pt>
                <c:pt idx="2">
                  <c:v>0.53362584017923842</c:v>
                </c:pt>
                <c:pt idx="3">
                  <c:v>0.16774294670846387</c:v>
                </c:pt>
                <c:pt idx="4">
                  <c:v>1.0367266187050359</c:v>
                </c:pt>
                <c:pt idx="5">
                  <c:v>0.91484684684684692</c:v>
                </c:pt>
                <c:pt idx="6">
                  <c:v>0.88207602339181335</c:v>
                </c:pt>
                <c:pt idx="7">
                  <c:v>0.59078947368421064</c:v>
                </c:pt>
                <c:pt idx="8">
                  <c:v>0.46871313672922249</c:v>
                </c:pt>
                <c:pt idx="9">
                  <c:v>0.58274336283185835</c:v>
                </c:pt>
                <c:pt idx="10">
                  <c:v>0.76262896681640335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FE-4A3A-AAF6-5D0EF90DF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0549064"/>
        <c:axId val="510547888"/>
      </c:barChart>
      <c:catAx>
        <c:axId val="510549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547888"/>
        <c:crosses val="autoZero"/>
        <c:auto val="1"/>
        <c:lblAlgn val="ctr"/>
        <c:lblOffset val="100"/>
        <c:noMultiLvlLbl val="0"/>
      </c:catAx>
      <c:valAx>
        <c:axId val="51054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549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Ciruelo: Superficies anuales 2020</a:t>
            </a:r>
            <a:r>
              <a:rPr lang="es-ES" baseline="0"/>
              <a:t> (ha)</a:t>
            </a:r>
            <a:r>
              <a:rPr lang="es-ES"/>
              <a:t> vs </a:t>
            </a:r>
          </a:p>
          <a:p>
            <a:pPr>
              <a:defRPr/>
            </a:pPr>
            <a:r>
              <a:rPr lang="es-ES"/>
              <a:t>RSU REGEPA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v>Superficies anuales 2020 (ha)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1AC-4670-800A-6453068384A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1AC-4670-800A-6453068384A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51%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1AC-4670-800A-6453068384A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89%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1AC-4670-800A-6453068384A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88%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1AC-4670-800A-6453068384A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85%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1AC-4670-800A-6453068384A5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50%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1AC-4670-800A-6453068384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CIR-REPR'!$A$8,'CIR-REPR'!$A$17,'CIR-REPR'!$A$21,'CIR-REPR'!$A$23,'CIR-REPR'!$A$27,'CIR-REPR'!$A$37,'CIR-REPR'!$A$43,'CIR-REPR'!$A$45,'CIR-REPR'!$A$50,'CIR-REPR'!$A$53,'CIR-REPR'!$A$58,'CIR-REPR'!$A$60,'CIR-REPR'!$A$62,'CIR-REPR'!$A$64,'CIR-REPR'!$A$66,'CIR-REPR'!$A$68,'CIR-REPR'!$A$71,'CIR-REPR'!$A$75)</c15:sqref>
                  </c15:fullRef>
                </c:ext>
              </c:extLst>
              <c:f>('CIR-REPR'!$A$8,'CIR-REPR'!$A$17,'CIR-REPR'!$A$23,'CIR-REPR'!$A$37,'CIR-REPR'!$A$45,'CIR-REPR'!$A$50,'CIR-REPR'!$A$64)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CIR-REPR'!$E$8,'CIR-REPR'!$E$17,'CIR-REPR'!$E$21,'CIR-REPR'!$E$23,'CIR-REPR'!$E$27,'CIR-REPR'!$E$37,'CIR-REPR'!$E$43,'CIR-REPR'!$E$45,'CIR-REPR'!$E$50,'CIR-REPR'!$E$53,'CIR-REPR'!$E$58,'CIR-REPR'!$E$60,'CIR-REPR'!$E$62,'CIR-REPR'!$E$64,'CIR-REPR'!$E$66,'CIR-REPR'!$E$68,'CIR-REPR'!$E$71,'CIR-REPR'!$E$75)</c15:sqref>
                  </c15:fullRef>
                </c:ext>
              </c:extLst>
              <c:f>('CIR-REPR'!$E$8,'CIR-REPR'!$E$17,'CIR-REPR'!$E$23,'CIR-REPR'!$E$37,'CIR-REPR'!$E$45,'CIR-REPR'!$E$50,'CIR-REPR'!$E$64)</c:f>
              <c:numCache>
                <c:formatCode>#,##0</c:formatCode>
                <c:ptCount val="7"/>
                <c:pt idx="0">
                  <c:v>1516</c:v>
                </c:pt>
                <c:pt idx="1">
                  <c:v>1125</c:v>
                </c:pt>
                <c:pt idx="2">
                  <c:v>1570</c:v>
                </c:pt>
                <c:pt idx="3">
                  <c:v>423</c:v>
                </c:pt>
                <c:pt idx="4">
                  <c:v>395</c:v>
                </c:pt>
                <c:pt idx="5">
                  <c:v>6764</c:v>
                </c:pt>
                <c:pt idx="6">
                  <c:v>737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B4-46C7-9E40-C12A22DEA215}"/>
            </c:ext>
          </c:extLst>
        </c:ser>
        <c:ser>
          <c:idx val="0"/>
          <c:order val="1"/>
          <c:tx>
            <c:v>RSU REGEPA 2020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CIR-REPR'!$A$8,'CIR-REPR'!$A$17,'CIR-REPR'!$A$21,'CIR-REPR'!$A$23,'CIR-REPR'!$A$27,'CIR-REPR'!$A$37,'CIR-REPR'!$A$43,'CIR-REPR'!$A$45,'CIR-REPR'!$A$50,'CIR-REPR'!$A$53,'CIR-REPR'!$A$58,'CIR-REPR'!$A$60,'CIR-REPR'!$A$62,'CIR-REPR'!$A$64,'CIR-REPR'!$A$66,'CIR-REPR'!$A$68,'CIR-REPR'!$A$71,'CIR-REPR'!$A$75)</c15:sqref>
                  </c15:fullRef>
                </c:ext>
              </c:extLst>
              <c:f>('CIR-REPR'!$A$8,'CIR-REPR'!$A$17,'CIR-REPR'!$A$23,'CIR-REPR'!$A$37,'CIR-REPR'!$A$45,'CIR-REPR'!$A$50,'CIR-REPR'!$A$64)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CIR-REPR'!$C$8,'CIR-REPR'!$C$17,'CIR-REPR'!$C$21,'CIR-REPR'!$C$23,'CIR-REPR'!$C$27,'CIR-REPR'!$C$37,'CIR-REPR'!$C$43,'CIR-REPR'!$C$45,'CIR-REPR'!$C$50,'CIR-REPR'!$C$53,'CIR-REPR'!$C$58,'CIR-REPR'!$C$60,'CIR-REPR'!$C$62,'CIR-REPR'!$C$64,'CIR-REPR'!$C$66,'CIR-REPR'!$C$68,'CIR-REPR'!$C$71,'CIR-REPR'!$C$75)</c15:sqref>
                  </c15:fullRef>
                </c:ext>
              </c:extLst>
              <c:f>('CIR-REPR'!$C$8,'CIR-REPR'!$C$17,'CIR-REPR'!$C$23,'CIR-REPR'!$C$37,'CIR-REPR'!$C$45,'CIR-REPR'!$C$50,'CIR-REPR'!$C$64)</c:f>
              <c:numCache>
                <c:formatCode>#,##0</c:formatCode>
                <c:ptCount val="7"/>
                <c:pt idx="0">
                  <c:v>1158.55</c:v>
                </c:pt>
                <c:pt idx="1">
                  <c:v>1119.48</c:v>
                </c:pt>
                <c:pt idx="2">
                  <c:v>798.74999999999989</c:v>
                </c:pt>
                <c:pt idx="3">
                  <c:v>376.84000000000003</c:v>
                </c:pt>
                <c:pt idx="4">
                  <c:v>349.22</c:v>
                </c:pt>
                <c:pt idx="5">
                  <c:v>5748.9800000000005</c:v>
                </c:pt>
                <c:pt idx="6">
                  <c:v>369.43000000000006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B4-46C7-9E40-C12A22DEA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0544360"/>
        <c:axId val="510547104"/>
        <c:axId val="0"/>
      </c:bar3DChart>
      <c:catAx>
        <c:axId val="510544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547104"/>
        <c:crosses val="autoZero"/>
        <c:auto val="1"/>
        <c:lblAlgn val="ctr"/>
        <c:lblOffset val="100"/>
        <c:noMultiLvlLbl val="0"/>
      </c:catAx>
      <c:valAx>
        <c:axId val="51054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544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Ciruelo:</a:t>
            </a:r>
            <a:r>
              <a:rPr lang="es-ES" baseline="0"/>
              <a:t> RSU REGEPA 2019 vs 2020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v>RSU REGEPA 2019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48F-4700-BBFD-290542C1B3E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1,01%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48F-4700-BBFD-290542C1B3E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-5%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48F-4700-BBFD-290542C1B3E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48F-4700-BBFD-290542C1B3E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-5%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48F-4700-BBFD-290542C1B3E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-20%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48F-4700-BBFD-290542C1B3E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-10%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48F-4700-BBFD-290542C1B3E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CIR-REPR'!$A$8,'CIR-REPR'!$A$17,'CIR-REPR'!$A$21,'CIR-REPR'!$A$23,'CIR-REPR'!$A$27,'CIR-REPR'!$A$37,'CIR-REPR'!$A$43,'CIR-REPR'!$A$45,'CIR-REPR'!$A$50,'CIR-REPR'!$A$53,'CIR-REPR'!$A$58,'CIR-REPR'!$A$60,'CIR-REPR'!$A$62,'CIR-REPR'!$A$64,'CIR-REPR'!$A$66,'CIR-REPR'!$A$71,'CIR-REPR'!$A$75)</c15:sqref>
                  </c15:fullRef>
                </c:ext>
              </c:extLst>
              <c:f>('CIR-REPR'!$A$8,'CIR-REPR'!$A$17,'CIR-REPR'!$A$23,'CIR-REPR'!$A$37,'CIR-REPR'!$A$45,'CIR-REPR'!$A$50,'CIR-REPR'!$A$64)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CIR-REPR'!$B$8,'CIR-REPR'!$B$17,'CIR-REPR'!$B$21,'CIR-REPR'!$B$23,'CIR-REPR'!$B$27,'CIR-REPR'!$B$37,'CIR-REPR'!$B$43,'CIR-REPR'!$B$45,'CIR-REPR'!$B$50,'CIR-REPR'!$B$53,'CIR-REPR'!$B$58,'CIR-REPR'!$B$60,'CIR-REPR'!$B$62,'CIR-REPR'!$B$64,'CIR-REPR'!$B$66,'CIR-REPR'!$B$71,'CIR-REPR'!$B$75)</c15:sqref>
                  </c15:fullRef>
                </c:ext>
              </c:extLst>
              <c:f>('CIR-REPR'!$B$8,'CIR-REPR'!$B$17,'CIR-REPR'!$B$23,'CIR-REPR'!$B$37,'CIR-REPR'!$B$45,'CIR-REPR'!$B$50,'CIR-REPR'!$B$64)</c:f>
              <c:numCache>
                <c:formatCode>#,##0</c:formatCode>
                <c:ptCount val="7"/>
                <c:pt idx="0">
                  <c:v>1059.06</c:v>
                </c:pt>
                <c:pt idx="1">
                  <c:v>1108.32</c:v>
                </c:pt>
                <c:pt idx="2">
                  <c:v>841.27000000000044</c:v>
                </c:pt>
                <c:pt idx="3">
                  <c:v>328.28999999999996</c:v>
                </c:pt>
                <c:pt idx="4">
                  <c:v>369.34000000000003</c:v>
                </c:pt>
                <c:pt idx="5">
                  <c:v>7146.920000000001</c:v>
                </c:pt>
                <c:pt idx="6">
                  <c:v>408.63000000000005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25-429F-B0E0-493F7347CF2C}"/>
            </c:ext>
          </c:extLst>
        </c:ser>
        <c:ser>
          <c:idx val="0"/>
          <c:order val="1"/>
          <c:tx>
            <c:v>RSU REGEPA 2020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CIR-REPR'!$A$8,'CIR-REPR'!$A$17,'CIR-REPR'!$A$21,'CIR-REPR'!$A$23,'CIR-REPR'!$A$27,'CIR-REPR'!$A$37,'CIR-REPR'!$A$43,'CIR-REPR'!$A$45,'CIR-REPR'!$A$50,'CIR-REPR'!$A$53,'CIR-REPR'!$A$58,'CIR-REPR'!$A$60,'CIR-REPR'!$A$62,'CIR-REPR'!$A$64,'CIR-REPR'!$A$66,'CIR-REPR'!$A$71,'CIR-REPR'!$A$75)</c15:sqref>
                  </c15:fullRef>
                </c:ext>
              </c:extLst>
              <c:f>('CIR-REPR'!$A$8,'CIR-REPR'!$A$17,'CIR-REPR'!$A$23,'CIR-REPR'!$A$37,'CIR-REPR'!$A$45,'CIR-REPR'!$A$50,'CIR-REPR'!$A$64)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CIR-REPR'!$C$8,'CIR-REPR'!$C$17,'CIR-REPR'!$C$21,'CIR-REPR'!$C$23,'CIR-REPR'!$C$27,'CIR-REPR'!$C$37,'CIR-REPR'!$C$43,'CIR-REPR'!$C$45,'CIR-REPR'!$C$50,'CIR-REPR'!$C$53,'CIR-REPR'!$C$58,'CIR-REPR'!$C$60,'CIR-REPR'!$C$62,'CIR-REPR'!$C$64,'CIR-REPR'!$C$66,'CIR-REPR'!$C$71,'CIR-REPR'!$C$75)</c15:sqref>
                  </c15:fullRef>
                </c:ext>
              </c:extLst>
              <c:f>('CIR-REPR'!$C$8,'CIR-REPR'!$C$17,'CIR-REPR'!$C$23,'CIR-REPR'!$C$37,'CIR-REPR'!$C$45,'CIR-REPR'!$C$50,'CIR-REPR'!$C$64)</c:f>
              <c:numCache>
                <c:formatCode>#,##0</c:formatCode>
                <c:ptCount val="7"/>
                <c:pt idx="0">
                  <c:v>1158.55</c:v>
                </c:pt>
                <c:pt idx="1">
                  <c:v>1119.48</c:v>
                </c:pt>
                <c:pt idx="2">
                  <c:v>798.74999999999989</c:v>
                </c:pt>
                <c:pt idx="3">
                  <c:v>376.84000000000003</c:v>
                </c:pt>
                <c:pt idx="4">
                  <c:v>349.22</c:v>
                </c:pt>
                <c:pt idx="5">
                  <c:v>5748.9800000000005</c:v>
                </c:pt>
                <c:pt idx="6">
                  <c:v>369.43000000000006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25-429F-B0E0-493F7347C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0542792"/>
        <c:axId val="510542400"/>
        <c:axId val="0"/>
      </c:bar3DChart>
      <c:catAx>
        <c:axId val="510542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542400"/>
        <c:crosses val="autoZero"/>
        <c:auto val="1"/>
        <c:lblAlgn val="ctr"/>
        <c:lblOffset val="100"/>
        <c:noMultiLvlLbl val="0"/>
      </c:catAx>
      <c:valAx>
        <c:axId val="51054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542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Ciruelo: Distribución autonómica de la superficie plantada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FDE-44DA-BF6D-22A07CA1706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FDE-44DA-BF6D-22A07CA1706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5"/>
              <c:layout>
                <c:manualLayout>
                  <c:x val="-2.6576619443037457E-2"/>
                  <c:y val="-9.92116497486006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8FDE-44DA-BF6D-22A07CA1706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('CIR-EDAD'!$A$4,'CIR-EDAD'!$A$13,'CIR-EDAD'!$A$17,'CIR-EDAD'!$A$19,'CIR-EDAD'!$A$23,'CIR-EDAD'!$A$33,'CIR-EDAD'!$A$39,'CIR-EDAD'!$A$41,'CIR-EDAD'!$A$46,'CIR-EDAD'!$A$49,'CIR-EDAD'!$A$53,'CIR-EDAD'!$A$55,'CIR-EDAD'!$A$57,'CIR-EDAD'!$A$59,'CIR-EDAD'!$A$61,'CIR-EDAD'!$A$63)</c15:sqref>
                  </c15:fullRef>
                </c:ext>
              </c:extLst>
              <c:f>('CIR-EDAD'!$A$4,'CIR-EDAD'!$A$13,'CIR-EDAD'!$A$19,'CIR-EDAD'!$A$33,'CIR-EDAD'!$A$41,'CIR-EDAD'!$A$46,'CIR-EDAD'!$A$59)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('CIR-EDAD'!$Z$4,'CIR-EDAD'!$Z$13,'CIR-EDAD'!$Z$17,'CIR-EDAD'!$Z$19,'CIR-EDAD'!$Z$23,'CIR-EDAD'!$Z$33,'CIR-EDAD'!$Z$39,'CIR-EDAD'!$Z$41,'CIR-EDAD'!$Z$46,'CIR-EDAD'!$Z$49,'CIR-EDAD'!$Z$53,'CIR-EDAD'!$Z$55,'CIR-EDAD'!$Z$57,'CIR-EDAD'!$Z$59,'CIR-EDAD'!$Z$61,'CIR-EDAD'!$Z$63)</c15:sqref>
                  </c15:fullRef>
                </c:ext>
              </c:extLst>
              <c:f>('CIR-EDAD'!$Z$4,'CIR-EDAD'!$Z$13,'CIR-EDAD'!$Z$19,'CIR-EDAD'!$Z$33,'CIR-EDAD'!$Z$41,'CIR-EDAD'!$Z$46,'CIR-EDAD'!$Z$59)</c:f>
              <c:numCache>
                <c:formatCode>0%</c:formatCode>
                <c:ptCount val="7"/>
                <c:pt idx="0">
                  <c:v>0.11328878249883631</c:v>
                </c:pt>
                <c:pt idx="1">
                  <c:v>0.10946832353527887</c:v>
                </c:pt>
                <c:pt idx="2">
                  <c:v>7.8105748583095672E-2</c:v>
                </c:pt>
                <c:pt idx="3">
                  <c:v>3.6849289885513344E-2</c:v>
                </c:pt>
                <c:pt idx="4">
                  <c:v>3.4148468882865331E-2</c:v>
                </c:pt>
                <c:pt idx="5">
                  <c:v>0.5621638641492902</c:v>
                </c:pt>
                <c:pt idx="6">
                  <c:v>3.6124703222601612E-2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8FDE-44DA-BF6D-22A07CA1706E}"/>
            </c:ext>
            <c:ext xmlns:c15="http://schemas.microsoft.com/office/drawing/2012/chart" uri="{02D57815-91ED-43cb-92C2-25804820EDAC}">
              <c15:categoryFilterExceptions>
                <c15:categoryFilterException>
                  <c15:sqref>'CIR-EDAD'!$Z$17</c15:sqref>
                  <c15:spPr xmlns:c15="http://schemas.microsoft.com/office/drawing/2012/chart"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1"/>
                    <c:delete val="1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0F-D488-4869-B012-75C4AB61F040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'CIR-EDAD'!$Z$23</c15:sqref>
                  <c15:spPr xmlns:c15="http://schemas.microsoft.com/office/drawing/2012/chart"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2"/>
                    <c:delete val="1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11-D488-4869-B012-75C4AB61F040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'CIR-EDAD'!$Z$39</c15:sqref>
                  <c15:spPr xmlns:c15="http://schemas.microsoft.com/office/drawing/2012/chart"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3"/>
                    <c:delete val="1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13-D488-4869-B012-75C4AB61F040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'CIR-EDAD'!$Z$49</c15:sqref>
                  <c15:spPr xmlns:c15="http://schemas.microsoft.com/office/drawing/2012/chart"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5"/>
                    <c:delete val="1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15-D488-4869-B012-75C4AB61F040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'CIR-EDAD'!$Z$53</c15:sqref>
                  <c15:spPr xmlns:c15="http://schemas.microsoft.com/office/drawing/2012/chart"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5"/>
                    <c:delete val="1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17-D488-4869-B012-75C4AB61F040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'CIR-EDAD'!$Z$55</c15:sqref>
                  <c15:spPr xmlns:c15="http://schemas.microsoft.com/office/drawing/2012/chart"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'CIR-EDAD'!$Z$57</c15:sqref>
                  <c15:spPr xmlns:c15="http://schemas.microsoft.com/office/drawing/2012/chart"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5"/>
                    <c:delete val="1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1B-D488-4869-B012-75C4AB61F040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'CIR-EDAD'!$Z$61</c15:sqref>
                  <c15:spPr xmlns:c15="http://schemas.microsoft.com/office/drawing/2012/chart"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6"/>
                    <c:layout>
                      <c:manualLayout>
                        <c:x val="9.2510015195468989E-2"/>
                        <c:y val="1.2341333839294184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1D-D488-4869-B012-75C4AB61F040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'CIR-EDAD'!$Z$63</c15:sqref>
                  <c15:spPr xmlns:c15="http://schemas.microsoft.com/office/drawing/2012/chart"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6"/>
                    <c:delete val="1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1F-D488-4869-B012-75C4AB61F040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Melocotonero + </a:t>
            </a:r>
            <a:r>
              <a:rPr lang="es-ES" baseline="0"/>
              <a:t>Paraguayo + Platerina: </a:t>
            </a:r>
          </a:p>
          <a:p>
            <a:pPr>
              <a:defRPr/>
            </a:pPr>
            <a:r>
              <a:rPr lang="es-ES" baseline="0"/>
              <a:t>Superficies anuales 2020 (ha) vs </a:t>
            </a:r>
            <a:r>
              <a:rPr lang="es-ES" sz="1400" b="0" i="0" u="none" strike="noStrike" baseline="0">
                <a:effectLst/>
              </a:rPr>
              <a:t>RSU REGEPA 2020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v>Superficies anuales 2020 (ha)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MEL-REPR'!$A$8,'MEL-REPR'!$A$17,'MEL-REPR'!$A$21,'MEL-REPR'!$A$25,'MEL-REPR'!$A$33,'MEL-REPR'!$A$39,'MEL-REPR'!$A$41,'MEL-REPR'!$A$46,'MEL-REPR'!$A$49,'MEL-REPR'!$A$54,'MEL-REPR'!$A$56,'MEL-REPR'!$A$58,'MEL-REPR'!$A$60,'MEL-REPR'!$A$62,'MEL-REPR'!$A$64,'MEL-REPR'!$A$67,'MEL-REPR'!$A$71)</c15:sqref>
                  </c15:fullRef>
                </c:ext>
              </c:extLst>
              <c:f>('MEL-REPR'!$A$8,'MEL-REPR'!$A$17,'MEL-REPR'!$A$21,'MEL-REPR'!$A$33,'MEL-REPR'!$A$41,'MEL-REPR'!$A$46,'MEL-REPR'!$A$56,'MEL-REPR'!$A$60,'MEL-REPR'!$A$62)</c:f>
              <c:strCache>
                <c:ptCount val="9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LA RIOJA</c:v>
                </c:pt>
                <c:pt idx="7">
                  <c:v>MURCIA</c:v>
                </c:pt>
                <c:pt idx="8">
                  <c:v>NAVARRA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MEL-REPR'!$E$8,'MEL-REPR'!$E$17,'MEL-REPR'!$E$21,'MEL-REPR'!$E$25,'MEL-REPR'!$E$33,'MEL-REPR'!$E$39,'MEL-REPR'!$E$41,'MEL-REPR'!$E$46,'MEL-REPR'!$E$49,'MEL-REPR'!$E$54,'MEL-REPR'!$E$56,'MEL-REPR'!$E$58,'MEL-REPR'!$E$60,'MEL-REPR'!$E$62,'MEL-REPR'!$E$64,'MEL-REPR'!$E$67,'MEL-REPR'!$E$71)</c15:sqref>
                  </c15:fullRef>
                </c:ext>
              </c:extLst>
              <c:f>('MEL-REPR'!$E$8,'MEL-REPR'!$E$17,'MEL-REPR'!$E$21,'MEL-REPR'!$E$33,'MEL-REPR'!$E$41,'MEL-REPR'!$E$46,'MEL-REPR'!$E$56,'MEL-REPR'!$E$60,'MEL-REPR'!$E$62)</c:f>
              <c:numCache>
                <c:formatCode>#,##0</c:formatCode>
                <c:ptCount val="9"/>
                <c:pt idx="0">
                  <c:v>2262</c:v>
                </c:pt>
                <c:pt idx="1">
                  <c:v>12032</c:v>
                </c:pt>
                <c:pt idx="2">
                  <c:v>2340</c:v>
                </c:pt>
                <c:pt idx="3">
                  <c:v>1924</c:v>
                </c:pt>
                <c:pt idx="4">
                  <c:v>10541</c:v>
                </c:pt>
                <c:pt idx="5">
                  <c:v>3649</c:v>
                </c:pt>
                <c:pt idx="6">
                  <c:v>401</c:v>
                </c:pt>
                <c:pt idx="7">
                  <c:v>9449</c:v>
                </c:pt>
                <c:pt idx="8">
                  <c:v>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B91-4ECB-80FC-8BE60DA04E1E}"/>
            </c:ext>
          </c:extLst>
        </c:ser>
        <c:ser>
          <c:idx val="0"/>
          <c:order val="1"/>
          <c:tx>
            <c:v>RSU REGEPA 2020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MEL-REPR'!$A$8,'MEL-REPR'!$A$17,'MEL-REPR'!$A$21,'MEL-REPR'!$A$25,'MEL-REPR'!$A$33,'MEL-REPR'!$A$39,'MEL-REPR'!$A$41,'MEL-REPR'!$A$46,'MEL-REPR'!$A$49,'MEL-REPR'!$A$54,'MEL-REPR'!$A$56,'MEL-REPR'!$A$58,'MEL-REPR'!$A$60,'MEL-REPR'!$A$62,'MEL-REPR'!$A$64,'MEL-REPR'!$A$67,'MEL-REPR'!$A$71)</c15:sqref>
                  </c15:fullRef>
                </c:ext>
              </c:extLst>
              <c:f>('MEL-REPR'!$A$8,'MEL-REPR'!$A$17,'MEL-REPR'!$A$21,'MEL-REPR'!$A$33,'MEL-REPR'!$A$41,'MEL-REPR'!$A$46,'MEL-REPR'!$A$56,'MEL-REPR'!$A$60,'MEL-REPR'!$A$62)</c:f>
              <c:strCache>
                <c:ptCount val="9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LA RIOJA</c:v>
                </c:pt>
                <c:pt idx="7">
                  <c:v>MURCIA</c:v>
                </c:pt>
                <c:pt idx="8">
                  <c:v>NAVARRA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MEL-REPR'!$C$8,'MEL-REPR'!$C$17,'MEL-REPR'!$C$21,'MEL-REPR'!$C$25,'MEL-REPR'!$C$33,'MEL-REPR'!$C$39,'MEL-REPR'!$C$41,'MEL-REPR'!$C$46,'MEL-REPR'!$C$49,'MEL-REPR'!$C$54,'MEL-REPR'!$C$56,'MEL-REPR'!$C$58,'MEL-REPR'!$C$60,'MEL-REPR'!$C$62,'MEL-REPR'!$C$64,'MEL-REPR'!$C$67,'MEL-REPR'!$C$71)</c15:sqref>
                  </c15:fullRef>
                </c:ext>
              </c:extLst>
              <c:f>('MEL-REPR'!$C$8,'MEL-REPR'!$C$17,'MEL-REPR'!$C$21,'MEL-REPR'!$C$33,'MEL-REPR'!$C$41,'MEL-REPR'!$C$46,'MEL-REPR'!$C$56,'MEL-REPR'!$C$60,'MEL-REPR'!$C$62)</c:f>
              <c:numCache>
                <c:formatCode>#,##0</c:formatCode>
                <c:ptCount val="9"/>
                <c:pt idx="0">
                  <c:v>1632.15</c:v>
                </c:pt>
                <c:pt idx="1">
                  <c:v>12269.290000000008</c:v>
                </c:pt>
                <c:pt idx="2">
                  <c:v>1806.13</c:v>
                </c:pt>
                <c:pt idx="3">
                  <c:v>1684.0700000000006</c:v>
                </c:pt>
                <c:pt idx="4">
                  <c:v>9792.9499999999989</c:v>
                </c:pt>
                <c:pt idx="5">
                  <c:v>3034.5400000000009</c:v>
                </c:pt>
                <c:pt idx="6">
                  <c:v>357.97</c:v>
                </c:pt>
                <c:pt idx="7">
                  <c:v>6676.9199999999964</c:v>
                </c:pt>
                <c:pt idx="8">
                  <c:v>347.31000000000006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91-4ECB-80FC-8BE60DA04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6474416"/>
        <c:axId val="506471672"/>
        <c:axId val="0"/>
      </c:bar3DChart>
      <c:catAx>
        <c:axId val="50647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6471672"/>
        <c:crosses val="autoZero"/>
        <c:auto val="1"/>
        <c:lblAlgn val="ctr"/>
        <c:lblOffset val="100"/>
        <c:noMultiLvlLbl val="0"/>
      </c:catAx>
      <c:valAx>
        <c:axId val="506471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647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Ciruelo: Representatividad de la información </a:t>
            </a:r>
            <a:endParaRPr lang="es-ES" sz="1400">
              <a:effectLst/>
            </a:endParaRPr>
          </a:p>
          <a:p>
            <a:pPr>
              <a:defRPr/>
            </a:pPr>
            <a:r>
              <a:rPr lang="en-US" sz="1400" b="0" i="0" baseline="0">
                <a:effectLst/>
              </a:rPr>
              <a:t>RSU REGEPA vs Superficies anuales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('CIR-REPR'!$A$8,'CIR-REPR'!$A$17,'CIR-REPR'!$A$21,'CIR-REPR'!$A$23,'CIR-REPR'!$A$27,'CIR-REPR'!$A$37,'CIR-REPR'!$A$43,'CIR-REPR'!$A$45,'CIR-REPR'!$A$50,'CIR-REPR'!$A$53,'CIR-REPR'!$A$58,'CIR-REPR'!$A$60,'CIR-REPR'!$A$62,'CIR-REPR'!$A$64,'CIR-REPR'!$A$66,'CIR-REPR'!$A$71,'CIR-REPR'!$A$75)</c15:sqref>
                  </c15:fullRef>
                </c:ext>
              </c:extLst>
              <c:f>('CIR-REPR'!$A$8,'CIR-REPR'!$A$17,'CIR-REPR'!$A$23,'CIR-REPR'!$A$37,'CIR-REPR'!$A$45,'CIR-REPR'!$A$50,'CIR-REPR'!$A$60,'CIR-REPR'!$A$64,'CIR-REPR'!$A$66,'CIR-REPR'!$A$75)</c:f>
              <c:strCache>
                <c:ptCount val="10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LA RIOJA</c:v>
                </c:pt>
                <c:pt idx="7">
                  <c:v>MURCIA</c:v>
                </c:pt>
                <c:pt idx="8">
                  <c:v>NAVARRA</c:v>
                </c:pt>
                <c:pt idx="9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CIR-REPR'!$F$8,'CIR-REPR'!$F$17,'CIR-REPR'!$F$21,'CIR-REPR'!$F$23,'CIR-REPR'!$F$27,'CIR-REPR'!$F$37,'CIR-REPR'!$F$43,'CIR-REPR'!$F$45,'CIR-REPR'!$F$50,'CIR-REPR'!$F$53,'CIR-REPR'!$F$58,'CIR-REPR'!$F$60,'CIR-REPR'!$F$62,'CIR-REPR'!$F$64,'CIR-REPR'!$F$66,'CIR-REPR'!$F$71,'CIR-REPR'!$F$75)</c15:sqref>
                  </c15:fullRef>
                </c:ext>
              </c:extLst>
              <c:f>('CIR-REPR'!$F$8,'CIR-REPR'!$F$17,'CIR-REPR'!$F$23,'CIR-REPR'!$F$37,'CIR-REPR'!$F$45,'CIR-REPR'!$F$50,'CIR-REPR'!$F$60,'CIR-REPR'!$F$64,'CIR-REPR'!$F$66,'CIR-REPR'!$F$75)</c:f>
              <c:numCache>
                <c:formatCode>0%</c:formatCode>
                <c:ptCount val="10"/>
                <c:pt idx="0">
                  <c:v>0.65293464858199746</c:v>
                </c:pt>
                <c:pt idx="1">
                  <c:v>0.97649339207048458</c:v>
                </c:pt>
                <c:pt idx="2">
                  <c:v>0.52777289836888364</c:v>
                </c:pt>
                <c:pt idx="3">
                  <c:v>0.72310572687224661</c:v>
                </c:pt>
                <c:pt idx="4">
                  <c:v>0.85893023255813961</c:v>
                </c:pt>
                <c:pt idx="5">
                  <c:v>1.005900070372977</c:v>
                </c:pt>
                <c:pt idx="6">
                  <c:v>0.60095785440613037</c:v>
                </c:pt>
                <c:pt idx="7">
                  <c:v>0.53</c:v>
                </c:pt>
                <c:pt idx="8">
                  <c:v>0.68733333333333324</c:v>
                </c:pt>
                <c:pt idx="9">
                  <c:v>0.77936973941148746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67-4F62-9B2A-70B45928A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0542008"/>
        <c:axId val="510548280"/>
      </c:barChart>
      <c:catAx>
        <c:axId val="510542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548280"/>
        <c:crosses val="autoZero"/>
        <c:auto val="1"/>
        <c:lblAlgn val="ctr"/>
        <c:lblOffset val="100"/>
        <c:noMultiLvlLbl val="0"/>
      </c:catAx>
      <c:valAx>
        <c:axId val="510548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542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'MEL-EDAD'!$B$3:$W$3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'MEL-EDAD'!$B$61:$W$61</c:f>
              <c:numCache>
                <c:formatCode>#,##0</c:formatCode>
                <c:ptCount val="22"/>
                <c:pt idx="0">
                  <c:v>1679.0900000000001</c:v>
                </c:pt>
                <c:pt idx="1">
                  <c:v>1050.83</c:v>
                </c:pt>
                <c:pt idx="2">
                  <c:v>583.59999999999991</c:v>
                </c:pt>
                <c:pt idx="3">
                  <c:v>584.45000000000027</c:v>
                </c:pt>
                <c:pt idx="4">
                  <c:v>621.71</c:v>
                </c:pt>
                <c:pt idx="5">
                  <c:v>759.73</c:v>
                </c:pt>
                <c:pt idx="6">
                  <c:v>991.67000000000007</c:v>
                </c:pt>
                <c:pt idx="7">
                  <c:v>601.33000000000015</c:v>
                </c:pt>
                <c:pt idx="8">
                  <c:v>768.89999999999964</c:v>
                </c:pt>
                <c:pt idx="9">
                  <c:v>995.67999999999984</c:v>
                </c:pt>
                <c:pt idx="10">
                  <c:v>1167.9299999999998</c:v>
                </c:pt>
                <c:pt idx="11">
                  <c:v>1429.1999999999998</c:v>
                </c:pt>
                <c:pt idx="12">
                  <c:v>1293.2399999999998</c:v>
                </c:pt>
                <c:pt idx="13">
                  <c:v>1585.2700000000002</c:v>
                </c:pt>
                <c:pt idx="14">
                  <c:v>1498.27</c:v>
                </c:pt>
                <c:pt idx="15">
                  <c:v>2259.6700000000005</c:v>
                </c:pt>
                <c:pt idx="16">
                  <c:v>2362.65</c:v>
                </c:pt>
                <c:pt idx="17">
                  <c:v>1897.1399999999996</c:v>
                </c:pt>
                <c:pt idx="18">
                  <c:v>1968.4000000000003</c:v>
                </c:pt>
                <c:pt idx="19">
                  <c:v>1328.7899999999997</c:v>
                </c:pt>
                <c:pt idx="20">
                  <c:v>942.19999999999993</c:v>
                </c:pt>
                <c:pt idx="21">
                  <c:v>380.18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21-4003-AB7B-D50E1F71C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544752"/>
        <c:axId val="510543576"/>
      </c:barChart>
      <c:catAx>
        <c:axId val="510544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Años</a:t>
                </a:r>
                <a:r>
                  <a:rPr lang="es-ES" baseline="0"/>
                  <a:t> de plantación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543576"/>
        <c:crosses val="autoZero"/>
        <c:auto val="1"/>
        <c:lblAlgn val="ctr"/>
        <c:lblOffset val="100"/>
        <c:noMultiLvlLbl val="0"/>
      </c:catAx>
      <c:valAx>
        <c:axId val="51054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54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Aragón</a:t>
            </a:r>
            <a:r>
              <a:rPr lang="es-ES" baseline="0"/>
              <a:t> y Cataluña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ARAGÓN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'MEL-EDAD'!$B$3:$W$3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'MEL-EDAD'!$B$13:$W$13</c:f>
              <c:numCache>
                <c:formatCode>#,##0</c:formatCode>
                <c:ptCount val="22"/>
                <c:pt idx="0">
                  <c:v>506.21000000000004</c:v>
                </c:pt>
                <c:pt idx="1">
                  <c:v>392.59999999999997</c:v>
                </c:pt>
                <c:pt idx="2">
                  <c:v>258.19999999999993</c:v>
                </c:pt>
                <c:pt idx="3">
                  <c:v>276.43000000000006</c:v>
                </c:pt>
                <c:pt idx="4">
                  <c:v>267</c:v>
                </c:pt>
                <c:pt idx="5">
                  <c:v>312.37000000000006</c:v>
                </c:pt>
                <c:pt idx="6">
                  <c:v>447.62000000000006</c:v>
                </c:pt>
                <c:pt idx="7">
                  <c:v>246.96</c:v>
                </c:pt>
                <c:pt idx="8">
                  <c:v>320.24</c:v>
                </c:pt>
                <c:pt idx="9">
                  <c:v>396.61999999999995</c:v>
                </c:pt>
                <c:pt idx="10">
                  <c:v>446.7600000000001</c:v>
                </c:pt>
                <c:pt idx="11">
                  <c:v>436.2700000000001</c:v>
                </c:pt>
                <c:pt idx="12">
                  <c:v>274.81</c:v>
                </c:pt>
                <c:pt idx="13">
                  <c:v>461.51</c:v>
                </c:pt>
                <c:pt idx="14">
                  <c:v>434.08000000000004</c:v>
                </c:pt>
                <c:pt idx="15">
                  <c:v>735.25</c:v>
                </c:pt>
                <c:pt idx="16">
                  <c:v>608.43999999999994</c:v>
                </c:pt>
                <c:pt idx="17">
                  <c:v>528.03999999999985</c:v>
                </c:pt>
                <c:pt idx="18">
                  <c:v>651.51</c:v>
                </c:pt>
                <c:pt idx="19">
                  <c:v>482.44000000000005</c:v>
                </c:pt>
                <c:pt idx="20">
                  <c:v>384.12</c:v>
                </c:pt>
                <c:pt idx="21">
                  <c:v>158.29999999999998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35-43D5-8912-0EF0128A6D17}"/>
            </c:ext>
          </c:extLst>
        </c:ser>
        <c:ser>
          <c:idx val="1"/>
          <c:order val="1"/>
          <c:tx>
            <c:v>CATALUÑA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'MEL-EDAD'!$B$3:$W$3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'MEL-EDAD'!$B$37:$W$37</c:f>
              <c:numCache>
                <c:formatCode>#,##0</c:formatCode>
                <c:ptCount val="22"/>
                <c:pt idx="0">
                  <c:v>460.55999999999995</c:v>
                </c:pt>
                <c:pt idx="1">
                  <c:v>217.94000000000005</c:v>
                </c:pt>
                <c:pt idx="2">
                  <c:v>130.72000000000003</c:v>
                </c:pt>
                <c:pt idx="3">
                  <c:v>156.36000000000001</c:v>
                </c:pt>
                <c:pt idx="4">
                  <c:v>197.42999999999998</c:v>
                </c:pt>
                <c:pt idx="5">
                  <c:v>171.33999999999997</c:v>
                </c:pt>
                <c:pt idx="6">
                  <c:v>288.67999999999995</c:v>
                </c:pt>
                <c:pt idx="7">
                  <c:v>141.36000000000004</c:v>
                </c:pt>
                <c:pt idx="8">
                  <c:v>178.78999999999996</c:v>
                </c:pt>
                <c:pt idx="9">
                  <c:v>299.33999999999992</c:v>
                </c:pt>
                <c:pt idx="10">
                  <c:v>331.20000000000005</c:v>
                </c:pt>
                <c:pt idx="11">
                  <c:v>395.82000000000011</c:v>
                </c:pt>
                <c:pt idx="12">
                  <c:v>352.57999999999993</c:v>
                </c:pt>
                <c:pt idx="13">
                  <c:v>322.38999999999987</c:v>
                </c:pt>
                <c:pt idx="14">
                  <c:v>299.93</c:v>
                </c:pt>
                <c:pt idx="15">
                  <c:v>374.93000000000006</c:v>
                </c:pt>
                <c:pt idx="16">
                  <c:v>383.2600000000001</c:v>
                </c:pt>
                <c:pt idx="17">
                  <c:v>369.46999999999986</c:v>
                </c:pt>
                <c:pt idx="18">
                  <c:v>392.96</c:v>
                </c:pt>
                <c:pt idx="19">
                  <c:v>238.57999999999993</c:v>
                </c:pt>
                <c:pt idx="20">
                  <c:v>199.13</c:v>
                </c:pt>
                <c:pt idx="21">
                  <c:v>127.78000000000002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35-43D5-8912-0EF0128A6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546712"/>
        <c:axId val="510543968"/>
      </c:barChart>
      <c:catAx>
        <c:axId val="510546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Años</a:t>
                </a:r>
                <a:r>
                  <a:rPr lang="es-ES" baseline="0"/>
                  <a:t> de plantación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543968"/>
        <c:crosses val="autoZero"/>
        <c:auto val="1"/>
        <c:lblAlgn val="ctr"/>
        <c:lblOffset val="100"/>
        <c:noMultiLvlLbl val="0"/>
      </c:catAx>
      <c:valAx>
        <c:axId val="51054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546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Extremadura</a:t>
            </a:r>
            <a:r>
              <a:rPr lang="es-ES" baseline="0"/>
              <a:t> y Murcia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EXTREMADURA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'MEL-EDAD'!$B$3:$W$3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'MEL-EDAD'!$B$42:$W$42</c:f>
              <c:numCache>
                <c:formatCode>#,##0</c:formatCode>
                <c:ptCount val="22"/>
                <c:pt idx="0">
                  <c:v>21.209999999999997</c:v>
                </c:pt>
                <c:pt idx="1">
                  <c:v>45.86</c:v>
                </c:pt>
                <c:pt idx="2">
                  <c:v>10.35</c:v>
                </c:pt>
                <c:pt idx="3">
                  <c:v>10.459999999999999</c:v>
                </c:pt>
                <c:pt idx="4">
                  <c:v>26.269999999999996</c:v>
                </c:pt>
                <c:pt idx="5">
                  <c:v>61.939999999999991</c:v>
                </c:pt>
                <c:pt idx="6">
                  <c:v>34.47</c:v>
                </c:pt>
                <c:pt idx="7">
                  <c:v>60.08</c:v>
                </c:pt>
                <c:pt idx="8">
                  <c:v>83.08</c:v>
                </c:pt>
                <c:pt idx="9">
                  <c:v>120.34</c:v>
                </c:pt>
                <c:pt idx="10">
                  <c:v>66.16</c:v>
                </c:pt>
                <c:pt idx="11">
                  <c:v>149.35000000000002</c:v>
                </c:pt>
                <c:pt idx="12">
                  <c:v>88.22999999999999</c:v>
                </c:pt>
                <c:pt idx="13">
                  <c:v>229.04000000000005</c:v>
                </c:pt>
                <c:pt idx="14">
                  <c:v>161.05000000000001</c:v>
                </c:pt>
                <c:pt idx="15">
                  <c:v>218.42999999999998</c:v>
                </c:pt>
                <c:pt idx="16">
                  <c:v>279.33999999999997</c:v>
                </c:pt>
                <c:pt idx="17">
                  <c:v>218.21</c:v>
                </c:pt>
                <c:pt idx="18">
                  <c:v>258.59000000000009</c:v>
                </c:pt>
                <c:pt idx="19">
                  <c:v>95.36</c:v>
                </c:pt>
                <c:pt idx="20">
                  <c:v>49.86999999999999</c:v>
                </c:pt>
                <c:pt idx="21">
                  <c:v>17.580000000000002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7A-4D49-BC07-EDD9EDBAF11C}"/>
            </c:ext>
          </c:extLst>
        </c:ser>
        <c:ser>
          <c:idx val="1"/>
          <c:order val="1"/>
          <c:tx>
            <c:v>MURCIA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'MEL-EDAD'!$B$3:$W$3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'MEL-EDAD'!$B$54:$W$54</c:f>
              <c:numCache>
                <c:formatCode>#,##0</c:formatCode>
                <c:ptCount val="22"/>
                <c:pt idx="0">
                  <c:v>189.72</c:v>
                </c:pt>
                <c:pt idx="1">
                  <c:v>157.04000000000005</c:v>
                </c:pt>
                <c:pt idx="2">
                  <c:v>115.25999999999998</c:v>
                </c:pt>
                <c:pt idx="3">
                  <c:v>52.13</c:v>
                </c:pt>
                <c:pt idx="4">
                  <c:v>68.86999999999999</c:v>
                </c:pt>
                <c:pt idx="5">
                  <c:v>90.410000000000011</c:v>
                </c:pt>
                <c:pt idx="6">
                  <c:v>62.8</c:v>
                </c:pt>
                <c:pt idx="7">
                  <c:v>72.429999999999993</c:v>
                </c:pt>
                <c:pt idx="8">
                  <c:v>85.66</c:v>
                </c:pt>
                <c:pt idx="9">
                  <c:v>91.49</c:v>
                </c:pt>
                <c:pt idx="10">
                  <c:v>111.17</c:v>
                </c:pt>
                <c:pt idx="11">
                  <c:v>228.35000000000002</c:v>
                </c:pt>
                <c:pt idx="12">
                  <c:v>166.98000000000002</c:v>
                </c:pt>
                <c:pt idx="13">
                  <c:v>202.75000000000003</c:v>
                </c:pt>
                <c:pt idx="14">
                  <c:v>335.43000000000006</c:v>
                </c:pt>
                <c:pt idx="15">
                  <c:v>574.58000000000004</c:v>
                </c:pt>
                <c:pt idx="16">
                  <c:v>586.90999999999974</c:v>
                </c:pt>
                <c:pt idx="17">
                  <c:v>452.90999999999991</c:v>
                </c:pt>
                <c:pt idx="18">
                  <c:v>324.17999999999989</c:v>
                </c:pt>
                <c:pt idx="19">
                  <c:v>281.05</c:v>
                </c:pt>
                <c:pt idx="20">
                  <c:v>123.53</c:v>
                </c:pt>
                <c:pt idx="21">
                  <c:v>44.140000000000008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A7A-4D49-BC07-EDD9EDBAF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546320"/>
        <c:axId val="445075912"/>
      </c:barChart>
      <c:catAx>
        <c:axId val="510546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Años</a:t>
                </a:r>
                <a:r>
                  <a:rPr lang="es-ES" baseline="0"/>
                  <a:t> de plantación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5075912"/>
        <c:crosses val="autoZero"/>
        <c:auto val="1"/>
        <c:lblAlgn val="ctr"/>
        <c:lblOffset val="100"/>
        <c:noMultiLvlLbl val="0"/>
      </c:catAx>
      <c:valAx>
        <c:axId val="44507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54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Sin</a:t>
            </a:r>
            <a:r>
              <a:rPr lang="es-ES" baseline="0"/>
              <a:t> info de 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6B9-49AB-BAAF-67B0F18A436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6B9-49AB-BAAF-67B0F18A436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6B9-49AB-BAAF-67B0F18A4361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6B9-49AB-BAAF-67B0F18A4361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6B9-49AB-BAAF-67B0F18A4361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6B9-49AB-BAAF-67B0F18A4361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6B9-49AB-BAAF-67B0F18A436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'MEL-EDAD'!$A$66:$A$81</c15:sqref>
                  </c15:fullRef>
                </c:ext>
              </c:extLst>
              <c:f>('MEL-EDAD'!$A$66:$A$70,'MEL-EDAD'!$A$72:$A$73,'MEL-EDAD'!$A$76,'MEL-EDAD'!$A$78:$A$79,'MEL-EDAD'!$A$81)</c:f>
              <c:strCache>
                <c:ptCount val="11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 y LEÓN</c:v>
                </c:pt>
                <c:pt idx="4">
                  <c:v>C.-LA MANCHA</c:v>
                </c:pt>
                <c:pt idx="5">
                  <c:v>CATALUÑA</c:v>
                </c:pt>
                <c:pt idx="6">
                  <c:v>EXTREMADURA</c:v>
                </c:pt>
                <c:pt idx="7">
                  <c:v>LA RIOJA</c:v>
                </c:pt>
                <c:pt idx="8">
                  <c:v>MURCIA</c:v>
                </c:pt>
                <c:pt idx="9">
                  <c:v>NAVARRA</c:v>
                </c:pt>
                <c:pt idx="10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'MEL-EDAD'!$X$66:$X$81</c15:sqref>
                  </c15:fullRef>
                </c:ext>
              </c:extLst>
              <c:f>('MEL-EDAD'!$X$66:$X$70,'MEL-EDAD'!$X$72:$X$73,'MEL-EDAD'!$X$76,'MEL-EDAD'!$X$78:$X$79,'MEL-EDAD'!$X$81)</c:f>
              <c:numCache>
                <c:formatCode>0.00%</c:formatCode>
                <c:ptCount val="11"/>
                <c:pt idx="0">
                  <c:v>6.3723508493041805E-4</c:v>
                </c:pt>
                <c:pt idx="1">
                  <c:v>4.9971833656520534E-3</c:v>
                </c:pt>
                <c:pt idx="2">
                  <c:v>1.3905259346568362E-2</c:v>
                </c:pt>
                <c:pt idx="3">
                  <c:v>1.1087267525035763E-2</c:v>
                </c:pt>
                <c:pt idx="4">
                  <c:v>1.3122494197087993E-3</c:v>
                </c:pt>
                <c:pt idx="5" formatCode="0.000%">
                  <c:v>1.6581960485188162E-5</c:v>
                </c:pt>
                <c:pt idx="6">
                  <c:v>1.4770344959024204E-3</c:v>
                </c:pt>
                <c:pt idx="7">
                  <c:v>8.9112304352793326E-3</c:v>
                </c:pt>
                <c:pt idx="8" formatCode="0%">
                  <c:v>3.1891254612869589E-2</c:v>
                </c:pt>
                <c:pt idx="9">
                  <c:v>1.2433661865049281E-3</c:v>
                </c:pt>
                <c:pt idx="10">
                  <c:v>8.1406834688692552E-3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06-47A4-8397-826E412AB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0104672"/>
        <c:axId val="510103496"/>
      </c:barChart>
      <c:catAx>
        <c:axId val="510104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103496"/>
        <c:crosses val="autoZero"/>
        <c:auto val="1"/>
        <c:lblAlgn val="ctr"/>
        <c:lblOffset val="100"/>
        <c:noMultiLvlLbl val="0"/>
      </c:catAx>
      <c:valAx>
        <c:axId val="510103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104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Aragón</a:t>
            </a:r>
            <a:r>
              <a:rPr lang="es-ES" baseline="0"/>
              <a:t> y Cataluña </a:t>
            </a:r>
          </a:p>
          <a:p>
            <a:pPr>
              <a:defRPr/>
            </a:pPr>
            <a:r>
              <a:rPr lang="es-ES" baseline="0"/>
              <a:t>% según año plantación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'MEL-EDAD'!$A$67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'MEL-EDAD'!$B$65:$W$65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'MEL-EDAD'!$B$67:$W$67</c:f>
              <c:numCache>
                <c:formatCode>0%</c:formatCode>
                <c:ptCount val="22"/>
                <c:pt idx="0">
                  <c:v>5.5804636918745334E-2</c:v>
                </c:pt>
                <c:pt idx="1">
                  <c:v>4.3280260078424795E-2</c:v>
                </c:pt>
                <c:pt idx="2">
                  <c:v>2.8463991727583494E-2</c:v>
                </c:pt>
                <c:pt idx="3">
                  <c:v>3.0473668602850154E-2</c:v>
                </c:pt>
                <c:pt idx="4">
                  <c:v>2.9434104536269538E-2</c:v>
                </c:pt>
                <c:pt idx="5">
                  <c:v>3.4435697505597447E-2</c:v>
                </c:pt>
                <c:pt idx="6">
                  <c:v>4.934566993455046E-2</c:v>
                </c:pt>
                <c:pt idx="7">
                  <c:v>2.7224893094670882E-2</c:v>
                </c:pt>
                <c:pt idx="8">
                  <c:v>3.5303287028820067E-2</c:v>
                </c:pt>
                <c:pt idx="9">
                  <c:v>4.3723425247847281E-2</c:v>
                </c:pt>
                <c:pt idx="10">
                  <c:v>4.9250863455519787E-2</c:v>
                </c:pt>
                <c:pt idx="11">
                  <c:v>4.8094444891529267E-2</c:v>
                </c:pt>
                <c:pt idx="12">
                  <c:v>3.0295079653978398E-2</c:v>
                </c:pt>
                <c:pt idx="13">
                  <c:v>5.0876904810987847E-2</c:v>
                </c:pt>
                <c:pt idx="14">
                  <c:v>4.7853019090276713E-2</c:v>
                </c:pt>
                <c:pt idx="15">
                  <c:v>8.1054027566637377E-2</c:v>
                </c:pt>
                <c:pt idx="16">
                  <c:v>6.7074481513287779E-2</c:v>
                </c:pt>
                <c:pt idx="17">
                  <c:v>5.8211178124838066E-2</c:v>
                </c:pt>
                <c:pt idx="18">
                  <c:v>7.182252227125456E-2</c:v>
                </c:pt>
                <c:pt idx="19">
                  <c:v>5.3184229934374078E-2</c:v>
                </c:pt>
                <c:pt idx="20">
                  <c:v>4.2345424099145525E-2</c:v>
                </c:pt>
                <c:pt idx="21">
                  <c:v>1.7451006547159056E-2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A6-475C-B03E-A879C2412FA5}"/>
            </c:ext>
          </c:extLst>
        </c:ser>
        <c:ser>
          <c:idx val="1"/>
          <c:order val="1"/>
          <c:tx>
            <c:strRef>
              <c:f>'MEL-EDAD'!$A$72</c:f>
              <c:strCache>
                <c:ptCount val="1"/>
                <c:pt idx="0">
                  <c:v>CATALUÑA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'MEL-EDAD'!$B$65:$W$65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'MEL-EDAD'!$B$72:$W$72</c:f>
              <c:numCache>
                <c:formatCode>0%</c:formatCode>
                <c:ptCount val="22"/>
                <c:pt idx="0">
                  <c:v>7.6369877210582596E-2</c:v>
                </c:pt>
                <c:pt idx="1">
                  <c:v>3.6138724681419092E-2</c:v>
                </c:pt>
                <c:pt idx="2">
                  <c:v>2.1675938746237969E-2</c:v>
                </c:pt>
                <c:pt idx="3">
                  <c:v>2.5927553414640214E-2</c:v>
                </c:pt>
                <c:pt idx="4">
                  <c:v>3.2737764585906985E-2</c:v>
                </c:pt>
                <c:pt idx="5">
                  <c:v>2.8411531095321393E-2</c:v>
                </c:pt>
                <c:pt idx="6">
                  <c:v>4.7868803528641181E-2</c:v>
                </c:pt>
                <c:pt idx="7">
                  <c:v>2.3440259341861992E-2</c:v>
                </c:pt>
                <c:pt idx="8">
                  <c:v>2.9646887151467908E-2</c:v>
                </c:pt>
                <c:pt idx="9">
                  <c:v>4.9636440516362235E-2</c:v>
                </c:pt>
                <c:pt idx="10">
                  <c:v>5.4919453126943199E-2</c:v>
                </c:pt>
                <c:pt idx="11">
                  <c:v>6.5634715992471795E-2</c:v>
                </c:pt>
                <c:pt idx="12">
                  <c:v>5.8464676278676408E-2</c:v>
                </c:pt>
                <c:pt idx="13">
                  <c:v>5.3458582408198098E-2</c:v>
                </c:pt>
                <c:pt idx="14">
                  <c:v>4.9734274083224859E-2</c:v>
                </c:pt>
                <c:pt idx="15">
                  <c:v>6.217074444711599E-2</c:v>
                </c:pt>
                <c:pt idx="16">
                  <c:v>6.3552021755532165E-2</c:v>
                </c:pt>
                <c:pt idx="17">
                  <c:v>6.1265369404624681E-2</c:v>
                </c:pt>
                <c:pt idx="18">
                  <c:v>6.51604719225954E-2</c:v>
                </c:pt>
                <c:pt idx="19">
                  <c:v>3.9561241325561908E-2</c:v>
                </c:pt>
                <c:pt idx="20">
                  <c:v>3.301965791415519E-2</c:v>
                </c:pt>
                <c:pt idx="21">
                  <c:v>2.1188429107973437E-2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0A6-475C-B03E-A879C2412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106240"/>
        <c:axId val="510101144"/>
      </c:barChart>
      <c:catAx>
        <c:axId val="51010624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101144"/>
        <c:crosses val="autoZero"/>
        <c:auto val="1"/>
        <c:lblAlgn val="ctr"/>
        <c:lblOffset val="100"/>
        <c:noMultiLvlLbl val="0"/>
      </c:catAx>
      <c:valAx>
        <c:axId val="510101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106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Extremadura y Murcia</a:t>
            </a:r>
          </a:p>
          <a:p>
            <a:pPr>
              <a:defRPr/>
            </a:pPr>
            <a:r>
              <a:rPr lang="en-US"/>
              <a:t>%</a:t>
            </a:r>
            <a:r>
              <a:rPr lang="en-US" baseline="0"/>
              <a:t> según año plantación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'MEL-EDAD'!$A$73</c:f>
              <c:strCache>
                <c:ptCount val="1"/>
                <c:pt idx="0">
                  <c:v>EXTREMADURA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'MEL-EDAD'!$B$65:$W$65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'MEL-EDAD'!$B$73:$W$73</c:f>
              <c:numCache>
                <c:formatCode>0%</c:formatCode>
                <c:ptCount val="22"/>
                <c:pt idx="0">
                  <c:v>9.1870679349238503E-3</c:v>
                </c:pt>
                <c:pt idx="1">
                  <c:v>1.9864164804130495E-2</c:v>
                </c:pt>
                <c:pt idx="2">
                  <c:v>4.483081241228753E-3</c:v>
                </c:pt>
                <c:pt idx="3">
                  <c:v>4.5307275152901214E-3</c:v>
                </c:pt>
                <c:pt idx="4">
                  <c:v>1.1378796541746795E-2</c:v>
                </c:pt>
                <c:pt idx="5">
                  <c:v>2.6829183776010526E-2</c:v>
                </c:pt>
                <c:pt idx="6">
                  <c:v>1.4930609699048804E-2</c:v>
                </c:pt>
                <c:pt idx="7">
                  <c:v>2.6023528596427391E-2</c:v>
                </c:pt>
                <c:pt idx="8">
                  <c:v>3.5985931354713507E-2</c:v>
                </c:pt>
                <c:pt idx="9">
                  <c:v>5.2125023823137023E-2</c:v>
                </c:pt>
                <c:pt idx="10">
                  <c:v>2.8657068108183026E-2</c:v>
                </c:pt>
                <c:pt idx="11">
                  <c:v>6.4690645736957916E-2</c:v>
                </c:pt>
                <c:pt idx="12">
                  <c:v>3.8216643276677571E-2</c:v>
                </c:pt>
                <c:pt idx="13">
                  <c:v>9.9208205554689274E-2</c:v>
                </c:pt>
                <c:pt idx="14">
                  <c:v>6.9758476705303454E-2</c:v>
                </c:pt>
                <c:pt idx="15">
                  <c:v>9.4612505847497252E-2</c:v>
                </c:pt>
                <c:pt idx="16">
                  <c:v>0.12099554723911497</c:v>
                </c:pt>
                <c:pt idx="17">
                  <c:v>9.4517213299374528E-2</c:v>
                </c:pt>
                <c:pt idx="18">
                  <c:v>0.11200772735935689</c:v>
                </c:pt>
                <c:pt idx="19">
                  <c:v>4.1304988131746274E-2</c:v>
                </c:pt>
                <c:pt idx="20">
                  <c:v>2.1601088067640377E-2</c:v>
                </c:pt>
                <c:pt idx="21">
                  <c:v>7.6147408908986951E-3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72-47DA-BB3F-29D7DE3FDF66}"/>
            </c:ext>
          </c:extLst>
        </c:ser>
        <c:ser>
          <c:idx val="1"/>
          <c:order val="1"/>
          <c:tx>
            <c:strRef>
              <c:f>'MEL-EDAD'!$A$78</c:f>
              <c:strCache>
                <c:ptCount val="1"/>
                <c:pt idx="0">
                  <c:v>MURCIA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'MEL-EDAD'!$B$65:$W$65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'MEL-EDAD'!$B$78:$W$78</c:f>
              <c:numCache>
                <c:formatCode>0%</c:formatCode>
                <c:ptCount val="22"/>
                <c:pt idx="0">
                  <c:v>4.1574993644977784E-2</c:v>
                </c:pt>
                <c:pt idx="1">
                  <c:v>3.4413541018381365E-2</c:v>
                </c:pt>
                <c:pt idx="2">
                  <c:v>2.5257926246680044E-2</c:v>
                </c:pt>
                <c:pt idx="3">
                  <c:v>1.1423700288386527E-2</c:v>
                </c:pt>
                <c:pt idx="4">
                  <c:v>1.5092082080590445E-2</c:v>
                </c:pt>
                <c:pt idx="5">
                  <c:v>1.981232961966288E-2</c:v>
                </c:pt>
                <c:pt idx="6">
                  <c:v>1.3761910188196313E-2</c:v>
                </c:pt>
                <c:pt idx="7">
                  <c:v>1.5872215842851256E-2</c:v>
                </c:pt>
                <c:pt idx="8">
                  <c:v>1.8771420807657584E-2</c:v>
                </c:pt>
                <c:pt idx="9">
                  <c:v>2.0048999412708293E-2</c:v>
                </c:pt>
                <c:pt idx="10">
                  <c:v>2.4361648974869175E-2</c:v>
                </c:pt>
                <c:pt idx="11">
                  <c:v>5.0040321520296631E-2</c:v>
                </c:pt>
                <c:pt idx="12">
                  <c:v>3.659177966918823E-2</c:v>
                </c:pt>
                <c:pt idx="13">
                  <c:v>4.4430370870331262E-2</c:v>
                </c:pt>
                <c:pt idx="14">
                  <c:v>7.3505693223354943E-2</c:v>
                </c:pt>
                <c:pt idx="15">
                  <c:v>0.12591271267410573</c:v>
                </c:pt>
                <c:pt idx="16">
                  <c:v>0.12861469281137414</c:v>
                </c:pt>
                <c:pt idx="17">
                  <c:v>9.9250107377961652E-2</c:v>
                </c:pt>
                <c:pt idx="18">
                  <c:v>7.1040382879131836E-2</c:v>
                </c:pt>
                <c:pt idx="19">
                  <c:v>6.1588930866123791E-2</c:v>
                </c:pt>
                <c:pt idx="20">
                  <c:v>2.7070203273055583E-2</c:v>
                </c:pt>
                <c:pt idx="21">
                  <c:v>9.6727820972449911E-3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72-47DA-BB3F-29D7DE3FD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099968"/>
        <c:axId val="510107024"/>
      </c:barChart>
      <c:catAx>
        <c:axId val="51009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107024"/>
        <c:crosses val="autoZero"/>
        <c:auto val="1"/>
        <c:lblAlgn val="ctr"/>
        <c:lblOffset val="100"/>
        <c:noMultiLvlLbl val="0"/>
      </c:catAx>
      <c:valAx>
        <c:axId val="51010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09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'PAR-EDAD'!$B$37:$W$37</c:f>
              <c:numCache>
                <c:formatCode>#,##0</c:formatCode>
                <c:ptCount val="22"/>
                <c:pt idx="0">
                  <c:v>61.030000000000008</c:v>
                </c:pt>
                <c:pt idx="1">
                  <c:v>103.89999999999999</c:v>
                </c:pt>
                <c:pt idx="2">
                  <c:v>29.18</c:v>
                </c:pt>
                <c:pt idx="3">
                  <c:v>59.870000000000005</c:v>
                </c:pt>
                <c:pt idx="4">
                  <c:v>62.64</c:v>
                </c:pt>
                <c:pt idx="5">
                  <c:v>110.69999999999999</c:v>
                </c:pt>
                <c:pt idx="6">
                  <c:v>228.28</c:v>
                </c:pt>
                <c:pt idx="7">
                  <c:v>165.67</c:v>
                </c:pt>
                <c:pt idx="8">
                  <c:v>285.81</c:v>
                </c:pt>
                <c:pt idx="9">
                  <c:v>427.82999999999993</c:v>
                </c:pt>
                <c:pt idx="10">
                  <c:v>421.0100000000001</c:v>
                </c:pt>
                <c:pt idx="11">
                  <c:v>1071.9599999999998</c:v>
                </c:pt>
                <c:pt idx="12">
                  <c:v>1418.3800000000003</c:v>
                </c:pt>
                <c:pt idx="13">
                  <c:v>1243.51</c:v>
                </c:pt>
                <c:pt idx="14">
                  <c:v>1078.3399999999999</c:v>
                </c:pt>
                <c:pt idx="15">
                  <c:v>827.15</c:v>
                </c:pt>
                <c:pt idx="16">
                  <c:v>576.16</c:v>
                </c:pt>
                <c:pt idx="17">
                  <c:v>413.03000000000003</c:v>
                </c:pt>
                <c:pt idx="18">
                  <c:v>494.56000000000006</c:v>
                </c:pt>
                <c:pt idx="19">
                  <c:v>386.07000000000005</c:v>
                </c:pt>
                <c:pt idx="20">
                  <c:v>449.15999999999997</c:v>
                </c:pt>
                <c:pt idx="21">
                  <c:v>177.71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72-4B49-B217-47B982375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101536"/>
        <c:axId val="510102712"/>
      </c:barChart>
      <c:catAx>
        <c:axId val="510101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Años</a:t>
                </a:r>
                <a:r>
                  <a:rPr lang="es-ES" baseline="0"/>
                  <a:t> de plantación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102712"/>
        <c:crosses val="autoZero"/>
        <c:auto val="1"/>
        <c:lblAlgn val="ctr"/>
        <c:lblOffset val="100"/>
        <c:noMultiLvlLbl val="0"/>
      </c:catAx>
      <c:valAx>
        <c:axId val="510102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10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Aragón y Cataluña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ARAGÓN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'PAR-EDAD'!$B$3:$W$3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'PAR-EDAD'!$B$9:$W$9</c:f>
              <c:numCache>
                <c:formatCode>#,##0</c:formatCode>
                <c:ptCount val="22"/>
                <c:pt idx="0">
                  <c:v>11.21</c:v>
                </c:pt>
                <c:pt idx="1">
                  <c:v>36.089999999999996</c:v>
                </c:pt>
                <c:pt idx="2">
                  <c:v>7.6099999999999994</c:v>
                </c:pt>
                <c:pt idx="3">
                  <c:v>9.5400000000000009</c:v>
                </c:pt>
                <c:pt idx="4">
                  <c:v>14.260000000000002</c:v>
                </c:pt>
                <c:pt idx="5">
                  <c:v>30.33</c:v>
                </c:pt>
                <c:pt idx="6">
                  <c:v>50.150000000000006</c:v>
                </c:pt>
                <c:pt idx="7">
                  <c:v>51.56</c:v>
                </c:pt>
                <c:pt idx="8">
                  <c:v>121</c:v>
                </c:pt>
                <c:pt idx="9">
                  <c:v>162.71999999999997</c:v>
                </c:pt>
                <c:pt idx="10">
                  <c:v>137.41000000000003</c:v>
                </c:pt>
                <c:pt idx="11">
                  <c:v>335.71</c:v>
                </c:pt>
                <c:pt idx="12">
                  <c:v>444.34999999999991</c:v>
                </c:pt>
                <c:pt idx="13">
                  <c:v>361.91999999999996</c:v>
                </c:pt>
                <c:pt idx="14">
                  <c:v>310.23</c:v>
                </c:pt>
                <c:pt idx="15">
                  <c:v>158.28</c:v>
                </c:pt>
                <c:pt idx="16">
                  <c:v>146.34</c:v>
                </c:pt>
                <c:pt idx="17">
                  <c:v>96.360000000000014</c:v>
                </c:pt>
                <c:pt idx="18">
                  <c:v>131.11000000000001</c:v>
                </c:pt>
                <c:pt idx="19">
                  <c:v>117.43</c:v>
                </c:pt>
                <c:pt idx="20">
                  <c:v>136.47</c:v>
                </c:pt>
                <c:pt idx="21">
                  <c:v>94.080000000000013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0E-44DA-B819-5A1ED3002A52}"/>
            </c:ext>
          </c:extLst>
        </c:ser>
        <c:ser>
          <c:idx val="1"/>
          <c:order val="1"/>
          <c:tx>
            <c:v>CATALUÑA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'PAR-EDAD'!$B$3:$W$3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'PAR-EDAD'!$B$23:$W$23</c:f>
              <c:numCache>
                <c:formatCode>#,##0</c:formatCode>
                <c:ptCount val="22"/>
                <c:pt idx="0">
                  <c:v>30.510000000000005</c:v>
                </c:pt>
                <c:pt idx="1">
                  <c:v>27.700000000000003</c:v>
                </c:pt>
                <c:pt idx="2">
                  <c:v>16.39</c:v>
                </c:pt>
                <c:pt idx="3">
                  <c:v>33.08</c:v>
                </c:pt>
                <c:pt idx="4">
                  <c:v>31.060000000000002</c:v>
                </c:pt>
                <c:pt idx="5">
                  <c:v>47.91</c:v>
                </c:pt>
                <c:pt idx="6">
                  <c:v>99.740000000000009</c:v>
                </c:pt>
                <c:pt idx="7">
                  <c:v>72.680000000000007</c:v>
                </c:pt>
                <c:pt idx="8">
                  <c:v>102.77</c:v>
                </c:pt>
                <c:pt idx="9">
                  <c:v>156.26999999999998</c:v>
                </c:pt>
                <c:pt idx="10">
                  <c:v>160.40000000000003</c:v>
                </c:pt>
                <c:pt idx="11">
                  <c:v>515.11</c:v>
                </c:pt>
                <c:pt idx="12">
                  <c:v>619.46999999999991</c:v>
                </c:pt>
                <c:pt idx="13">
                  <c:v>452.66</c:v>
                </c:pt>
                <c:pt idx="14">
                  <c:v>434.66</c:v>
                </c:pt>
                <c:pt idx="15">
                  <c:v>182.18999999999997</c:v>
                </c:pt>
                <c:pt idx="16">
                  <c:v>144.10000000000002</c:v>
                </c:pt>
                <c:pt idx="17">
                  <c:v>126.22999999999998</c:v>
                </c:pt>
                <c:pt idx="18">
                  <c:v>192.05999999999997</c:v>
                </c:pt>
                <c:pt idx="19">
                  <c:v>81.859999999999985</c:v>
                </c:pt>
                <c:pt idx="20">
                  <c:v>98.25</c:v>
                </c:pt>
                <c:pt idx="21">
                  <c:v>38.43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0E-44DA-B819-5A1ED3002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105456"/>
        <c:axId val="510105848"/>
      </c:barChart>
      <c:catAx>
        <c:axId val="510105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Años</a:t>
                </a:r>
                <a:r>
                  <a:rPr lang="es-ES" baseline="0"/>
                  <a:t> de plantación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105848"/>
        <c:crosses val="autoZero"/>
        <c:auto val="1"/>
        <c:lblAlgn val="ctr"/>
        <c:lblOffset val="100"/>
        <c:noMultiLvlLbl val="0"/>
      </c:catAx>
      <c:valAx>
        <c:axId val="510105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10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aseline="0"/>
              <a:t>Extremadura y Murcia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EXTREMADURA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'PAR-EDAD'!$B$3:$W$3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'PAR-EDAD'!$B$28:$W$28</c:f>
              <c:numCache>
                <c:formatCode>#,##0</c:formatCode>
                <c:ptCount val="22"/>
                <c:pt idx="0">
                  <c:v>0</c:v>
                </c:pt>
                <c:pt idx="1">
                  <c:v>17.68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8.2200000000000006</c:v>
                </c:pt>
                <c:pt idx="7">
                  <c:v>25.2</c:v>
                </c:pt>
                <c:pt idx="8">
                  <c:v>9.7900000000000009</c:v>
                </c:pt>
                <c:pt idx="9">
                  <c:v>13.72</c:v>
                </c:pt>
                <c:pt idx="10">
                  <c:v>5.63</c:v>
                </c:pt>
                <c:pt idx="11">
                  <c:v>37.14</c:v>
                </c:pt>
                <c:pt idx="12">
                  <c:v>68.27000000000001</c:v>
                </c:pt>
                <c:pt idx="13">
                  <c:v>55.03</c:v>
                </c:pt>
                <c:pt idx="14">
                  <c:v>37.56</c:v>
                </c:pt>
                <c:pt idx="15">
                  <c:v>82.38</c:v>
                </c:pt>
                <c:pt idx="16">
                  <c:v>80.33</c:v>
                </c:pt>
                <c:pt idx="17">
                  <c:v>77.86</c:v>
                </c:pt>
                <c:pt idx="18">
                  <c:v>44.4</c:v>
                </c:pt>
                <c:pt idx="19">
                  <c:v>38.069999999999993</c:v>
                </c:pt>
                <c:pt idx="20">
                  <c:v>58.91</c:v>
                </c:pt>
                <c:pt idx="21">
                  <c:v>19.21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B6-4647-9B7F-9B742324EDC8}"/>
            </c:ext>
          </c:extLst>
        </c:ser>
        <c:ser>
          <c:idx val="1"/>
          <c:order val="1"/>
          <c:tx>
            <c:v>MURCIA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'PAR-EDAD'!$B$3:$W$3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'PAR-EDAD'!$B$33:$W$33</c:f>
              <c:numCache>
                <c:formatCode>#,##0</c:formatCode>
                <c:ptCount val="22"/>
                <c:pt idx="0">
                  <c:v>15.430000000000001</c:v>
                </c:pt>
                <c:pt idx="1">
                  <c:v>11.51</c:v>
                </c:pt>
                <c:pt idx="2">
                  <c:v>5.18</c:v>
                </c:pt>
                <c:pt idx="3">
                  <c:v>12.03</c:v>
                </c:pt>
                <c:pt idx="4">
                  <c:v>16.13</c:v>
                </c:pt>
                <c:pt idx="5">
                  <c:v>31.28</c:v>
                </c:pt>
                <c:pt idx="6">
                  <c:v>31.399999999999995</c:v>
                </c:pt>
                <c:pt idx="7">
                  <c:v>9.26</c:v>
                </c:pt>
                <c:pt idx="8">
                  <c:v>49.15</c:v>
                </c:pt>
                <c:pt idx="9">
                  <c:v>78.460000000000008</c:v>
                </c:pt>
                <c:pt idx="10">
                  <c:v>70.040000000000006</c:v>
                </c:pt>
                <c:pt idx="11">
                  <c:v>145.47999999999999</c:v>
                </c:pt>
                <c:pt idx="12">
                  <c:v>185.2</c:v>
                </c:pt>
                <c:pt idx="13">
                  <c:v>249.12000000000003</c:v>
                </c:pt>
                <c:pt idx="14">
                  <c:v>201.13000000000002</c:v>
                </c:pt>
                <c:pt idx="15">
                  <c:v>256.67999999999995</c:v>
                </c:pt>
                <c:pt idx="16">
                  <c:v>114.67999999999999</c:v>
                </c:pt>
                <c:pt idx="17">
                  <c:v>76.61999999999999</c:v>
                </c:pt>
                <c:pt idx="18">
                  <c:v>105.80999999999999</c:v>
                </c:pt>
                <c:pt idx="19">
                  <c:v>104.4</c:v>
                </c:pt>
                <c:pt idx="20">
                  <c:v>129.34</c:v>
                </c:pt>
                <c:pt idx="21">
                  <c:v>24.88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3B6-4647-9B7F-9B742324E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103888"/>
        <c:axId val="510100360"/>
      </c:barChart>
      <c:catAx>
        <c:axId val="510103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100360"/>
        <c:crosses val="autoZero"/>
        <c:auto val="1"/>
        <c:lblAlgn val="ctr"/>
        <c:lblOffset val="100"/>
        <c:noMultiLvlLbl val="0"/>
      </c:catAx>
      <c:valAx>
        <c:axId val="510100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10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Praguayo: Distribución autonómica de la superficie plantada
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DF-4BF7-9E57-98F6D66D60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EDF-4BF7-9E57-98F6D66D607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DF-4BF7-9E57-98F6D66D607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('PAR-EDAD'!$A$4,'PAR-EDAD'!$A$9,'PAR-EDAD'!$A$13,'PAR-EDAD'!$A$17,'PAR-EDAD'!$A$19,'PAR-EDAD'!$A$23,'PAR-EDAD'!$A$28,'PAR-EDAD'!$A$31,'PAR-EDAD'!$A$33,'PAR-EDAD'!$A$35)</c15:sqref>
                  </c15:fullRef>
                </c:ext>
              </c:extLst>
              <c:f>('PAR-EDAD'!$A$4,'PAR-EDAD'!$A$9,'PAR-EDAD'!$A$13,'PAR-EDAD'!$A$19,'PAR-EDAD'!$A$23,'PAR-EDAD'!$A$28,'PAR-EDAD'!$A$33)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('PAR-EDAD'!$Z$4,'PAR-EDAD'!$Z$9,'PAR-EDAD'!$Z$13,'PAR-EDAD'!$Z$17,'PAR-EDAD'!$Z$19,'PAR-EDAD'!$Z$23,'PAR-EDAD'!$Z$28,'PAR-EDAD'!$Z$31,'PAR-EDAD'!$Z$33,'PAR-EDAD'!$Z$35)</c15:sqref>
                  </c15:fullRef>
                </c:ext>
              </c:extLst>
              <c:f>('PAR-EDAD'!$Z$4,'PAR-EDAD'!$Z$9,'PAR-EDAD'!$Z$13,'PAR-EDAD'!$Z$19,'PAR-EDAD'!$Z$23,'PAR-EDAD'!$Z$28,'PAR-EDAD'!$Z$33)</c:f>
              <c:numCache>
                <c:formatCode>0%</c:formatCode>
                <c:ptCount val="7"/>
                <c:pt idx="0">
                  <c:v>1.6932086352659966E-2</c:v>
                </c:pt>
                <c:pt idx="1">
                  <c:v>0.2920868232680397</c:v>
                </c:pt>
                <c:pt idx="2">
                  <c:v>4.9356002262840502E-2</c:v>
                </c:pt>
                <c:pt idx="3">
                  <c:v>1.6374219697497049E-2</c:v>
                </c:pt>
                <c:pt idx="4">
                  <c:v>0.35918474994534089</c:v>
                </c:pt>
                <c:pt idx="5">
                  <c:v>6.6610651233336302E-2</c:v>
                </c:pt>
                <c:pt idx="6">
                  <c:v>0.19693281187344175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5EDF-4BF7-9E57-98F6D66D6071}"/>
            </c:ext>
            <c:ext xmlns:c15="http://schemas.microsoft.com/office/drawing/2012/chart" uri="{02D57815-91ED-43cb-92C2-25804820EDAC}">
              <c15:categoryFilterExceptions>
                <c15:categoryFilterException>
                  <c15:sqref>'PAR-EDAD'!$Z$17</c15:sqref>
                  <c15:spPr xmlns:c15="http://schemas.microsoft.com/office/drawing/2012/chart"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2"/>
                    <c:delete val="1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0F-585C-4C0F-BA2D-5008F1672D0D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'PAR-EDAD'!$Z$31</c15:sqref>
                  <c15:spPr xmlns:c15="http://schemas.microsoft.com/office/drawing/2012/chart"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5"/>
                    <c:delete val="1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11-585C-4C0F-BA2D-5008F1672D0D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'PAR-EDAD'!$Z$35</c15:sqref>
                  <c15:spPr xmlns:c15="http://schemas.microsoft.com/office/drawing/2012/chart"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6"/>
                    <c:delete val="1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13-585C-4C0F-BA2D-5008F1672D0D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Sin</a:t>
            </a:r>
            <a:r>
              <a:rPr lang="es-ES" baseline="0"/>
              <a:t> info de edad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1D2-4CB7-8387-EC1A9583364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1D2-4CB7-8387-EC1A9583364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1D2-4CB7-8387-EC1A9583364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'PAR-EDAD'!$A$42:$A$52</c15:sqref>
                  </c15:fullRef>
                </c:ext>
              </c:extLst>
              <c:f>('PAR-EDAD'!$A$43:$A$44,'PAR-EDAD'!$A$46,'PAR-EDAD'!$A$50,'PAR-EDAD'!$A$52)</c:f>
              <c:strCache>
                <c:ptCount val="5"/>
                <c:pt idx="0">
                  <c:v>ARAGÓN</c:v>
                </c:pt>
                <c:pt idx="1">
                  <c:v>C. VALENCIANA</c:v>
                </c:pt>
                <c:pt idx="2">
                  <c:v>C.-LA MANCHA</c:v>
                </c:pt>
                <c:pt idx="3">
                  <c:v>MURCIA</c:v>
                </c:pt>
                <c:pt idx="4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'PAR-EDAD'!$X$42:$X$52</c15:sqref>
                  </c15:fullRef>
                </c:ext>
              </c:extLst>
              <c:f>('PAR-EDAD'!$X$43:$X$44,'PAR-EDAD'!$X$46,'PAR-EDAD'!$X$50,'PAR-EDAD'!$X$52)</c:f>
              <c:numCache>
                <c:formatCode>0.00%</c:formatCode>
                <c:ptCount val="5"/>
                <c:pt idx="0">
                  <c:v>5.0349763020448727E-3</c:v>
                </c:pt>
                <c:pt idx="1">
                  <c:v>1.4024353906358629E-2</c:v>
                </c:pt>
                <c:pt idx="2">
                  <c:v>8.3827315729597058E-4</c:v>
                </c:pt>
                <c:pt idx="3">
                  <c:v>4.2526498160437708E-2</c:v>
                </c:pt>
                <c:pt idx="4">
                  <c:v>1.0551425207141087E-2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76-4BB4-A10E-65A42193D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0101928"/>
        <c:axId val="510102320"/>
      </c:barChart>
      <c:catAx>
        <c:axId val="510101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102320"/>
        <c:crosses val="autoZero"/>
        <c:auto val="1"/>
        <c:lblAlgn val="ctr"/>
        <c:lblOffset val="100"/>
        <c:noMultiLvlLbl val="0"/>
      </c:catAx>
      <c:valAx>
        <c:axId val="510102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101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baseline="0">
                <a:effectLst/>
              </a:rPr>
              <a:t>Aragón y Cataluña </a:t>
            </a:r>
            <a:endParaRPr lang="es-ES" sz="1400">
              <a:effectLst/>
            </a:endParaRPr>
          </a:p>
          <a:p>
            <a:pPr>
              <a:defRPr/>
            </a:pPr>
            <a:r>
              <a:rPr lang="es-ES" sz="1400" b="0" i="0" baseline="0">
                <a:effectLst/>
              </a:rPr>
              <a:t>% según año plantación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'PAR-EDAD'!$A$43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'PAR-EDAD'!$B$41:$W$41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'PAR-EDAD'!$B$43:$W$43</c:f>
              <c:numCache>
                <c:formatCode>0%</c:formatCode>
                <c:ptCount val="22"/>
                <c:pt idx="0">
                  <c:v>3.7628056230615352E-3</c:v>
                </c:pt>
                <c:pt idx="1">
                  <c:v>1.2114152982719962E-2</c:v>
                </c:pt>
                <c:pt idx="2">
                  <c:v>2.5544113105707652E-3</c:v>
                </c:pt>
                <c:pt idx="3">
                  <c:v>3.2022449281005395E-3</c:v>
                </c:pt>
                <c:pt idx="4">
                  <c:v>4.7865841378106596E-3</c:v>
                </c:pt>
                <c:pt idx="5">
                  <c:v>1.0180722082734732E-2</c:v>
                </c:pt>
                <c:pt idx="6">
                  <c:v>1.6833604103170027E-2</c:v>
                </c:pt>
                <c:pt idx="7">
                  <c:v>1.7306891875562242E-2</c:v>
                </c:pt>
                <c:pt idx="8">
                  <c:v>4.0615475503161975E-2</c:v>
                </c:pt>
                <c:pt idx="9">
                  <c:v>5.4619422924582772E-2</c:v>
                </c:pt>
                <c:pt idx="10">
                  <c:v>4.612373957759907E-2</c:v>
                </c:pt>
                <c:pt idx="11">
                  <c:v>0.11268612629063228</c:v>
                </c:pt>
                <c:pt idx="12">
                  <c:v>0.14915278132090926</c:v>
                </c:pt>
                <c:pt idx="13">
                  <c:v>0.12148390821573868</c:v>
                </c:pt>
                <c:pt idx="14">
                  <c:v>0.10413337987889207</c:v>
                </c:pt>
                <c:pt idx="15">
                  <c:v>5.3129069939177501E-2</c:v>
                </c:pt>
                <c:pt idx="16">
                  <c:v>4.9121228802749779E-2</c:v>
                </c:pt>
                <c:pt idx="17">
                  <c:v>3.2344687764336265E-2</c:v>
                </c:pt>
                <c:pt idx="18">
                  <c:v>4.4009049530740224E-2</c:v>
                </c:pt>
                <c:pt idx="19">
                  <c:v>3.9417151143275299E-2</c:v>
                </c:pt>
                <c:pt idx="20">
                  <c:v>4.580821439600425E-2</c:v>
                </c:pt>
                <c:pt idx="21">
                  <c:v>3.1579371366425447E-2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37-4483-8597-5F72C2F96810}"/>
            </c:ext>
          </c:extLst>
        </c:ser>
        <c:ser>
          <c:idx val="1"/>
          <c:order val="1"/>
          <c:tx>
            <c:strRef>
              <c:f>'PAR-EDAD'!$A$47</c:f>
              <c:strCache>
                <c:ptCount val="1"/>
                <c:pt idx="0">
                  <c:v>CATALUÑA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'PAR-EDAD'!$B$41:$W$41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'PAR-EDAD'!$B$47:$W$47</c:f>
              <c:numCache>
                <c:formatCode>0%</c:formatCode>
                <c:ptCount val="22"/>
                <c:pt idx="0">
                  <c:v>8.3280333448886735E-3</c:v>
                </c:pt>
                <c:pt idx="1">
                  <c:v>7.5610135579618565E-3</c:v>
                </c:pt>
                <c:pt idx="2">
                  <c:v>4.4738271557759864E-3</c:v>
                </c:pt>
                <c:pt idx="3">
                  <c:v>9.0295425450317036E-3</c:v>
                </c:pt>
                <c:pt idx="4">
                  <c:v>8.4781617729348478E-3</c:v>
                </c:pt>
                <c:pt idx="5">
                  <c:v>1.3077550886713087E-2</c:v>
                </c:pt>
                <c:pt idx="6">
                  <c:v>2.7225108024227999E-2</c:v>
                </c:pt>
                <c:pt idx="7">
                  <c:v>1.9838789364356235E-2</c:v>
                </c:pt>
                <c:pt idx="8">
                  <c:v>2.8052179182373283E-2</c:v>
                </c:pt>
                <c:pt idx="9">
                  <c:v>4.2655580819592025E-2</c:v>
                </c:pt>
                <c:pt idx="10">
                  <c:v>4.3782908833829674E-2</c:v>
                </c:pt>
                <c:pt idx="11">
                  <c:v>0.14060482649248129</c:v>
                </c:pt>
                <c:pt idx="12">
                  <c:v>0.16909101331229712</c:v>
                </c:pt>
                <c:pt idx="13">
                  <c:v>0.1235584258897839</c:v>
                </c:pt>
                <c:pt idx="14">
                  <c:v>0.11864513188100002</c:v>
                </c:pt>
                <c:pt idx="15">
                  <c:v>4.9730724192240804E-2</c:v>
                </c:pt>
                <c:pt idx="16">
                  <c:v>3.9333648148097602E-2</c:v>
                </c:pt>
                <c:pt idx="17">
                  <c:v>3.4455839040488261E-2</c:v>
                </c:pt>
                <c:pt idx="18">
                  <c:v>5.2424847073723968E-2</c:v>
                </c:pt>
                <c:pt idx="19">
                  <c:v>2.2344569308836007E-2</c:v>
                </c:pt>
                <c:pt idx="20">
                  <c:v>2.6818396464611999E-2</c:v>
                </c:pt>
                <c:pt idx="21">
                  <c:v>1.0489882708753579E-2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637-4483-8597-5F72C2F96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486472"/>
        <c:axId val="511484512"/>
      </c:barChart>
      <c:catAx>
        <c:axId val="511486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484512"/>
        <c:crosses val="autoZero"/>
        <c:auto val="1"/>
        <c:lblAlgn val="ctr"/>
        <c:lblOffset val="100"/>
        <c:noMultiLvlLbl val="0"/>
      </c:catAx>
      <c:valAx>
        <c:axId val="51148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486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Extremadura y Murcia</a:t>
            </a:r>
            <a:endParaRPr lang="es-ES" sz="1400">
              <a:effectLst/>
            </a:endParaRPr>
          </a:p>
          <a:p>
            <a:pPr>
              <a:defRPr/>
            </a:pPr>
            <a:r>
              <a:rPr lang="en-US" sz="1400" b="0" i="0" baseline="0">
                <a:effectLst/>
              </a:rPr>
              <a:t>% según año plantación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'PAR-EDAD'!$A$48</c:f>
              <c:strCache>
                <c:ptCount val="1"/>
                <c:pt idx="0">
                  <c:v>EXTREMADURA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'PAR-EDAD'!$B$41:$W$41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'PAR-EDAD'!$B$48:$W$48</c:f>
              <c:numCache>
                <c:formatCode>0%</c:formatCode>
                <c:ptCount val="22"/>
                <c:pt idx="0">
                  <c:v>0</c:v>
                </c:pt>
                <c:pt idx="1">
                  <c:v>2.6022961436561673E-2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1.2098910803650281E-2</c:v>
                </c:pt>
                <c:pt idx="7">
                  <c:v>3.7091551368854871E-2</c:v>
                </c:pt>
                <c:pt idx="8">
                  <c:v>1.4409773329408303E-2</c:v>
                </c:pt>
                <c:pt idx="9">
                  <c:v>2.0194289078598764E-2</c:v>
                </c:pt>
                <c:pt idx="10">
                  <c:v>8.2867235796290854E-3</c:v>
                </c:pt>
                <c:pt idx="11">
                  <c:v>5.466588166028849E-2</c:v>
                </c:pt>
                <c:pt idx="12">
                  <c:v>0.10048572269649693</c:v>
                </c:pt>
                <c:pt idx="13">
                  <c:v>8.099793935825729E-2</c:v>
                </c:pt>
                <c:pt idx="14">
                  <c:v>5.5284074183102744E-2</c:v>
                </c:pt>
                <c:pt idx="15">
                  <c:v>0.12125404768913747</c:v>
                </c:pt>
                <c:pt idx="16">
                  <c:v>0.11823667942302031</c:v>
                </c:pt>
                <c:pt idx="17">
                  <c:v>0.11460111863408891</c:v>
                </c:pt>
                <c:pt idx="18">
                  <c:v>6.5351780983220489E-2</c:v>
                </c:pt>
                <c:pt idx="19">
                  <c:v>5.6034736532234314E-2</c:v>
                </c:pt>
                <c:pt idx="20">
                  <c:v>8.6708860759493675E-2</c:v>
                </c:pt>
                <c:pt idx="21">
                  <c:v>2.8274948483956435E-2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7C-40DC-BB01-A8FC394F91A1}"/>
            </c:ext>
          </c:extLst>
        </c:ser>
        <c:ser>
          <c:idx val="1"/>
          <c:order val="1"/>
          <c:tx>
            <c:strRef>
              <c:f>'PAR-EDAD'!$A$50</c:f>
              <c:strCache>
                <c:ptCount val="1"/>
                <c:pt idx="0">
                  <c:v>MURCIA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'PAR-EDAD'!$B$41:$W$41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'PAR-EDAD'!$B$50:$W$50</c:f>
              <c:numCache>
                <c:formatCode>0%</c:formatCode>
                <c:ptCount val="22"/>
                <c:pt idx="0">
                  <c:v>7.6818528051457958E-3</c:v>
                </c:pt>
                <c:pt idx="1">
                  <c:v>5.7302738682584644E-3</c:v>
                </c:pt>
                <c:pt idx="2">
                  <c:v>2.578872166601116E-3</c:v>
                </c:pt>
                <c:pt idx="3">
                  <c:v>5.9891567884578041E-3</c:v>
                </c:pt>
                <c:pt idx="4">
                  <c:v>8.0303490438756748E-3</c:v>
                </c:pt>
                <c:pt idx="5">
                  <c:v>1.557280335352952E-2</c:v>
                </c:pt>
                <c:pt idx="6">
                  <c:v>1.563254556588321E-2</c:v>
                </c:pt>
                <c:pt idx="7">
                  <c:v>4.6101073866267051E-3</c:v>
                </c:pt>
                <c:pt idx="8">
                  <c:v>2.4469414476533755E-2</c:v>
                </c:pt>
                <c:pt idx="9">
                  <c:v>3.9061449843923471E-2</c:v>
                </c:pt>
                <c:pt idx="10">
                  <c:v>3.4869537943772622E-2</c:v>
                </c:pt>
                <c:pt idx="11">
                  <c:v>7.2427475443461453E-2</c:v>
                </c:pt>
                <c:pt idx="12">
                  <c:v>9.2202147732534101E-2</c:v>
                </c:pt>
                <c:pt idx="13">
                  <c:v>0.12402483284626836</c:v>
                </c:pt>
                <c:pt idx="14">
                  <c:v>0.10013292642248697</c:v>
                </c:pt>
                <c:pt idx="15">
                  <c:v>0.12778859222455102</c:v>
                </c:pt>
                <c:pt idx="16">
                  <c:v>5.7093640939346713E-2</c:v>
                </c:pt>
                <c:pt idx="17">
                  <c:v>3.8145402587833492E-2</c:v>
                </c:pt>
                <c:pt idx="18">
                  <c:v>5.2677695742869513E-2</c:v>
                </c:pt>
                <c:pt idx="19">
                  <c:v>5.1975724747713614E-2</c:v>
                </c:pt>
                <c:pt idx="20">
                  <c:v>6.4392147881889641E-2</c:v>
                </c:pt>
                <c:pt idx="21">
                  <c:v>1.2386552027999183E-2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17C-40DC-BB01-A8FC394F9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481768"/>
        <c:axId val="511485296"/>
      </c:barChart>
      <c:catAx>
        <c:axId val="511481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485296"/>
        <c:crosses val="autoZero"/>
        <c:auto val="1"/>
        <c:lblAlgn val="ctr"/>
        <c:lblOffset val="100"/>
        <c:noMultiLvlLbl val="0"/>
      </c:catAx>
      <c:valAx>
        <c:axId val="51148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481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'PLA-EDAD'!$B$3:$W$3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'PLA-EDAD'!$B$23:$W$23</c:f>
              <c:numCache>
                <c:formatCode>#,##0</c:formatCode>
                <c:ptCount val="22"/>
                <c:pt idx="0">
                  <c:v>1.28</c:v>
                </c:pt>
                <c:pt idx="1">
                  <c:v>3.1799999999999997</c:v>
                </c:pt>
                <c:pt idx="2">
                  <c:v>0.95</c:v>
                </c:pt>
                <c:pt idx="3">
                  <c:v>4.3000000000000007</c:v>
                </c:pt>
                <c:pt idx="5">
                  <c:v>4.4800000000000004</c:v>
                </c:pt>
                <c:pt idx="6">
                  <c:v>2.42</c:v>
                </c:pt>
                <c:pt idx="7">
                  <c:v>3.8</c:v>
                </c:pt>
                <c:pt idx="8">
                  <c:v>4.58</c:v>
                </c:pt>
                <c:pt idx="9">
                  <c:v>31.97</c:v>
                </c:pt>
                <c:pt idx="10">
                  <c:v>10.8</c:v>
                </c:pt>
                <c:pt idx="11">
                  <c:v>48.269999999999996</c:v>
                </c:pt>
                <c:pt idx="12">
                  <c:v>66.040000000000006</c:v>
                </c:pt>
                <c:pt idx="13">
                  <c:v>64.91</c:v>
                </c:pt>
                <c:pt idx="14">
                  <c:v>26.950000000000003</c:v>
                </c:pt>
                <c:pt idx="15">
                  <c:v>14.530000000000001</c:v>
                </c:pt>
                <c:pt idx="16">
                  <c:v>15.690000000000001</c:v>
                </c:pt>
                <c:pt idx="17">
                  <c:v>22.869999999999997</c:v>
                </c:pt>
                <c:pt idx="18">
                  <c:v>11.57</c:v>
                </c:pt>
                <c:pt idx="19">
                  <c:v>20.100000000000001</c:v>
                </c:pt>
                <c:pt idx="20">
                  <c:v>45.589999999999996</c:v>
                </c:pt>
                <c:pt idx="21">
                  <c:v>63.839999999999996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9A-4BF7-8C5D-652E80505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484120"/>
        <c:axId val="511486080"/>
      </c:barChart>
      <c:catAx>
        <c:axId val="511484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486080"/>
        <c:crosses val="autoZero"/>
        <c:auto val="1"/>
        <c:lblAlgn val="ctr"/>
        <c:lblOffset val="100"/>
        <c:noMultiLvlLbl val="0"/>
      </c:catAx>
      <c:valAx>
        <c:axId val="51148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484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Aragón y Cataluña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ARAGÓN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'PLA-EDAD'!$B$3:$W$3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'PLA-EDAD'!$B$6:$W$6</c:f>
              <c:numCache>
                <c:formatCode>#,##0</c:formatCode>
                <c:ptCount val="22"/>
                <c:pt idx="0">
                  <c:v>1.26</c:v>
                </c:pt>
                <c:pt idx="1">
                  <c:v>0.63</c:v>
                </c:pt>
                <c:pt idx="2">
                  <c:v>0.95</c:v>
                </c:pt>
                <c:pt idx="3">
                  <c:v>4.3000000000000007</c:v>
                </c:pt>
                <c:pt idx="4">
                  <c:v>0</c:v>
                </c:pt>
                <c:pt idx="5">
                  <c:v>2.2599999999999998</c:v>
                </c:pt>
                <c:pt idx="6">
                  <c:v>0.32</c:v>
                </c:pt>
                <c:pt idx="7">
                  <c:v>3.27</c:v>
                </c:pt>
                <c:pt idx="8">
                  <c:v>4.58</c:v>
                </c:pt>
                <c:pt idx="9">
                  <c:v>25.21</c:v>
                </c:pt>
                <c:pt idx="10">
                  <c:v>3.4400000000000004</c:v>
                </c:pt>
                <c:pt idx="11">
                  <c:v>27.259999999999998</c:v>
                </c:pt>
                <c:pt idx="12">
                  <c:v>31.9</c:v>
                </c:pt>
                <c:pt idx="13">
                  <c:v>18.71</c:v>
                </c:pt>
                <c:pt idx="14">
                  <c:v>13.39</c:v>
                </c:pt>
                <c:pt idx="15">
                  <c:v>2.75</c:v>
                </c:pt>
                <c:pt idx="16">
                  <c:v>7.74</c:v>
                </c:pt>
                <c:pt idx="17">
                  <c:v>1.8</c:v>
                </c:pt>
                <c:pt idx="18">
                  <c:v>3.9200000000000004</c:v>
                </c:pt>
                <c:pt idx="19">
                  <c:v>3.11</c:v>
                </c:pt>
                <c:pt idx="20">
                  <c:v>28.939999999999998</c:v>
                </c:pt>
                <c:pt idx="21">
                  <c:v>33.18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56-4453-8224-F22FABDD65DA}"/>
            </c:ext>
          </c:extLst>
        </c:ser>
        <c:ser>
          <c:idx val="1"/>
          <c:order val="1"/>
          <c:tx>
            <c:v>CATALUÑA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'PLA-EDAD'!$B$3:$W$3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'PLA-EDAD'!$B$14:$W$14</c:f>
              <c:numCache>
                <c:formatCode>#,##0</c:formatCode>
                <c:ptCount val="22"/>
                <c:pt idx="0">
                  <c:v>0</c:v>
                </c:pt>
                <c:pt idx="1">
                  <c:v>2.5499999999999998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2.2200000000000002</c:v>
                </c:pt>
                <c:pt idx="6">
                  <c:v>2.1</c:v>
                </c:pt>
                <c:pt idx="7">
                  <c:v>0.53</c:v>
                </c:pt>
                <c:pt idx="8">
                  <c:v>0</c:v>
                </c:pt>
                <c:pt idx="9">
                  <c:v>0.11</c:v>
                </c:pt>
                <c:pt idx="10">
                  <c:v>6.78</c:v>
                </c:pt>
                <c:pt idx="11">
                  <c:v>21.01</c:v>
                </c:pt>
                <c:pt idx="12">
                  <c:v>20.79</c:v>
                </c:pt>
                <c:pt idx="13">
                  <c:v>35.29</c:v>
                </c:pt>
                <c:pt idx="14">
                  <c:v>2.19</c:v>
                </c:pt>
                <c:pt idx="15">
                  <c:v>2.09</c:v>
                </c:pt>
                <c:pt idx="16">
                  <c:v>1.74</c:v>
                </c:pt>
                <c:pt idx="17">
                  <c:v>0.2</c:v>
                </c:pt>
                <c:pt idx="18">
                  <c:v>0</c:v>
                </c:pt>
                <c:pt idx="19">
                  <c:v>1.17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956-4453-8224-F22FABDD6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485688"/>
        <c:axId val="511483728"/>
      </c:barChart>
      <c:catAx>
        <c:axId val="511485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483728"/>
        <c:crosses val="autoZero"/>
        <c:auto val="1"/>
        <c:lblAlgn val="ctr"/>
        <c:lblOffset val="100"/>
        <c:noMultiLvlLbl val="0"/>
      </c:catAx>
      <c:valAx>
        <c:axId val="51148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485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Sin info de 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33D-47FE-BAFF-0FC1FAE7265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'PLA-EDAD'!$A$28:$A$35</c15:sqref>
                  </c15:fullRef>
                </c:ext>
              </c:extLst>
              <c:f>('PLA-EDAD'!$A$29,'PLA-EDAD'!$A$34:$A$35)</c:f>
              <c:strCache>
                <c:ptCount val="3"/>
                <c:pt idx="0">
                  <c:v>ARAGÓN</c:v>
                </c:pt>
                <c:pt idx="1">
                  <c:v>MURCIA</c:v>
                </c:pt>
                <c:pt idx="2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'PLA-EDAD'!$X$28:$X$35</c15:sqref>
                  </c15:fullRef>
                </c:ext>
              </c:extLst>
              <c:f>('PLA-EDAD'!$X$29,'PLA-EDAD'!$X$34:$X$35)</c:f>
              <c:numCache>
                <c:formatCode>0.00%</c:formatCode>
                <c:ptCount val="3"/>
                <c:pt idx="0">
                  <c:v>4.5657930782576941E-4</c:v>
                </c:pt>
                <c:pt idx="1">
                  <c:v>5.95408211870058E-2</c:v>
                </c:pt>
                <c:pt idx="2">
                  <c:v>1.3383354058212319E-2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92-44A8-B2E9-30C4DA260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1479808"/>
        <c:axId val="511480200"/>
      </c:barChart>
      <c:catAx>
        <c:axId val="511479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480200"/>
        <c:crosses val="autoZero"/>
        <c:auto val="1"/>
        <c:lblAlgn val="ctr"/>
        <c:lblOffset val="100"/>
        <c:noMultiLvlLbl val="0"/>
      </c:catAx>
      <c:valAx>
        <c:axId val="511480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47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baseline="0">
                <a:effectLst/>
              </a:rPr>
              <a:t>Aragón y Cataluña </a:t>
            </a:r>
            <a:endParaRPr lang="es-ES" sz="1400">
              <a:effectLst/>
            </a:endParaRPr>
          </a:p>
          <a:p>
            <a:pPr>
              <a:defRPr/>
            </a:pPr>
            <a:r>
              <a:rPr lang="es-ES" sz="1400" b="0" i="0" baseline="0">
                <a:effectLst/>
              </a:rPr>
              <a:t>% según año plantación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'PLA-EDAD'!$A$29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'PLA-EDAD'!$B$27:$W$27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'PLA-EDAD'!$B$29:$W$29</c:f>
              <c:numCache>
                <c:formatCode>0%</c:formatCode>
                <c:ptCount val="22"/>
                <c:pt idx="0">
                  <c:v>5.7528992786046946E-3</c:v>
                </c:pt>
                <c:pt idx="1">
                  <c:v>2.8764496393023473E-3</c:v>
                </c:pt>
                <c:pt idx="2">
                  <c:v>4.3375034243448088E-3</c:v>
                </c:pt>
                <c:pt idx="3">
                  <c:v>1.9632910236508087E-2</c:v>
                </c:pt>
                <c:pt idx="4">
                  <c:v>0</c:v>
                </c:pt>
                <c:pt idx="5">
                  <c:v>1.0318692356862388E-2</c:v>
                </c:pt>
                <c:pt idx="6">
                  <c:v>1.4610537850424619E-3</c:v>
                </c:pt>
                <c:pt idx="7">
                  <c:v>1.4930143365902659E-2</c:v>
                </c:pt>
                <c:pt idx="8">
                  <c:v>2.0911332298420238E-2</c:v>
                </c:pt>
                <c:pt idx="9">
                  <c:v>0.11510364350287647</c:v>
                </c:pt>
                <c:pt idx="10">
                  <c:v>1.5706328189206469E-2</c:v>
                </c:pt>
                <c:pt idx="11">
                  <c:v>0.12446351931330472</c:v>
                </c:pt>
                <c:pt idx="12">
                  <c:v>0.14564879919642043</c:v>
                </c:pt>
                <c:pt idx="13">
                  <c:v>8.5425988494201452E-2</c:v>
                </c:pt>
                <c:pt idx="14">
                  <c:v>6.113596931787052E-2</c:v>
                </c:pt>
                <c:pt idx="15">
                  <c:v>1.2555930965208658E-2</c:v>
                </c:pt>
                <c:pt idx="16">
                  <c:v>3.5339238425714549E-2</c:v>
                </c:pt>
                <c:pt idx="17">
                  <c:v>8.2184275408638489E-3</c:v>
                </c:pt>
                <c:pt idx="18">
                  <c:v>1.789790886677016E-2</c:v>
                </c:pt>
                <c:pt idx="19">
                  <c:v>1.4199616473381428E-2</c:v>
                </c:pt>
                <c:pt idx="20">
                  <c:v>0.13213405168477765</c:v>
                </c:pt>
                <c:pt idx="21">
                  <c:v>0.15149301433659026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17-4350-A907-18D8C7C63880}"/>
            </c:ext>
          </c:extLst>
        </c:ser>
        <c:ser>
          <c:idx val="1"/>
          <c:order val="1"/>
          <c:tx>
            <c:strRef>
              <c:f>'PLA-EDAD'!$A$32</c:f>
              <c:strCache>
                <c:ptCount val="1"/>
                <c:pt idx="0">
                  <c:v>CATALUÑA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'PLA-EDAD'!$B$27:$W$27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'PLA-EDAD'!$B$32:$W$32</c:f>
              <c:numCache>
                <c:formatCode>0%</c:formatCode>
                <c:ptCount val="22"/>
                <c:pt idx="0">
                  <c:v>0</c:v>
                </c:pt>
                <c:pt idx="1">
                  <c:v>2.5817555938037865E-2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2.2476460463703555E-2</c:v>
                </c:pt>
                <c:pt idx="6">
                  <c:v>2.1261516654854713E-2</c:v>
                </c:pt>
                <c:pt idx="7">
                  <c:v>5.3660018224157141E-3</c:v>
                </c:pt>
                <c:pt idx="8">
                  <c:v>0</c:v>
                </c:pt>
                <c:pt idx="9">
                  <c:v>1.1136984914447707E-3</c:v>
                </c:pt>
                <c:pt idx="10">
                  <c:v>6.8644325199959513E-2</c:v>
                </c:pt>
                <c:pt idx="11">
                  <c:v>0.21271641186595122</c:v>
                </c:pt>
                <c:pt idx="12">
                  <c:v>0.21048901488306165</c:v>
                </c:pt>
                <c:pt idx="13">
                  <c:v>0.35729472511896326</c:v>
                </c:pt>
                <c:pt idx="14">
                  <c:v>2.2172724511491344E-2</c:v>
                </c:pt>
                <c:pt idx="15">
                  <c:v>2.1160271337450642E-2</c:v>
                </c:pt>
                <c:pt idx="16">
                  <c:v>1.7616685228308192E-2</c:v>
                </c:pt>
                <c:pt idx="17">
                  <c:v>2.0249063480814013E-3</c:v>
                </c:pt>
                <c:pt idx="18">
                  <c:v>0</c:v>
                </c:pt>
                <c:pt idx="19">
                  <c:v>1.1845702136276197E-2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A17-4350-A907-18D8C7C63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482160"/>
        <c:axId val="511482552"/>
      </c:barChart>
      <c:catAx>
        <c:axId val="51148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482552"/>
        <c:crosses val="autoZero"/>
        <c:auto val="1"/>
        <c:lblAlgn val="ctr"/>
        <c:lblOffset val="100"/>
        <c:noMultiLvlLbl val="0"/>
      </c:catAx>
      <c:valAx>
        <c:axId val="511482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48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Sin info de 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82F-40C1-9341-2F23DDF75893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82F-40C1-9341-2F23DDF75893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82F-40C1-9341-2F23DDF7589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'NEC-EDAD'!$A$52:$A$64</c15:sqref>
                  </c15:fullRef>
                </c:ext>
              </c:extLst>
              <c:f>('NEC-EDAD'!$A$52:$A$54,'NEC-EDAD'!$A$57,'NEC-EDAD'!$A$61:$A$64)</c:f>
              <c:strCache>
                <c:ptCount val="8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CATALUÑA</c:v>
                </c:pt>
                <c:pt idx="4">
                  <c:v>LA RIOJA</c:v>
                </c:pt>
                <c:pt idx="5">
                  <c:v>MURCIA</c:v>
                </c:pt>
                <c:pt idx="6">
                  <c:v>NAVARRA</c:v>
                </c:pt>
                <c:pt idx="7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'NEC-EDAD'!$X$52:$X$64</c15:sqref>
                  </c15:fullRef>
                </c:ext>
              </c:extLst>
              <c:f>('NEC-EDAD'!$X$52:$X$54,'NEC-EDAD'!$X$57,'NEC-EDAD'!$X$61:$X$64)</c:f>
              <c:numCache>
                <c:formatCode>0.0%</c:formatCode>
                <c:ptCount val="8"/>
                <c:pt idx="0" formatCode="0.000%">
                  <c:v>4.7736603063326014E-5</c:v>
                </c:pt>
                <c:pt idx="1">
                  <c:v>3.3712862849755356E-3</c:v>
                </c:pt>
                <c:pt idx="2" formatCode="0%">
                  <c:v>1.6558381288286617E-2</c:v>
                </c:pt>
                <c:pt idx="3" formatCode="0.000%">
                  <c:v>7.2770758768573222E-6</c:v>
                </c:pt>
                <c:pt idx="4" formatCode="0%">
                  <c:v>3.2782782782782786E-2</c:v>
                </c:pt>
                <c:pt idx="5" formatCode="0%">
                  <c:v>5.2057369195810742E-2</c:v>
                </c:pt>
                <c:pt idx="6">
                  <c:v>1.7301038062283738E-3</c:v>
                </c:pt>
                <c:pt idx="7">
                  <c:v>7.5697187828561337E-3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C2-4EA8-8A1D-0AEB63E78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1483336"/>
        <c:axId val="507525528"/>
      </c:barChart>
      <c:catAx>
        <c:axId val="511483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7525528"/>
        <c:crosses val="autoZero"/>
        <c:auto val="1"/>
        <c:lblAlgn val="ctr"/>
        <c:lblOffset val="100"/>
        <c:noMultiLvlLbl val="0"/>
      </c:catAx>
      <c:valAx>
        <c:axId val="507525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483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ESPAÑA</a:t>
            </a:r>
          </a:p>
        </c:rich>
      </c:tx>
      <c:layout>
        <c:manualLayout>
          <c:xMode val="edge"/>
          <c:yMode val="edge"/>
          <c:x val="0.45134711286089235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'NEC-EDAD'!$B$3:$W$3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'NEC-EDAD'!$B$47:$W$47</c:f>
              <c:numCache>
                <c:formatCode>#,##0</c:formatCode>
                <c:ptCount val="22"/>
                <c:pt idx="0">
                  <c:v>428.05999999999989</c:v>
                </c:pt>
                <c:pt idx="1">
                  <c:v>419.03000000000009</c:v>
                </c:pt>
                <c:pt idx="2">
                  <c:v>205.03000000000003</c:v>
                </c:pt>
                <c:pt idx="3">
                  <c:v>297.75999999999993</c:v>
                </c:pt>
                <c:pt idx="4">
                  <c:v>373.22</c:v>
                </c:pt>
                <c:pt idx="5">
                  <c:v>603.87000000000012</c:v>
                </c:pt>
                <c:pt idx="6">
                  <c:v>957.07</c:v>
                </c:pt>
                <c:pt idx="7">
                  <c:v>867.66</c:v>
                </c:pt>
                <c:pt idx="8">
                  <c:v>1070.3000000000002</c:v>
                </c:pt>
                <c:pt idx="9">
                  <c:v>1276.1799999999998</c:v>
                </c:pt>
                <c:pt idx="10">
                  <c:v>1326.73</c:v>
                </c:pt>
                <c:pt idx="11">
                  <c:v>1843.3000000000002</c:v>
                </c:pt>
                <c:pt idx="12">
                  <c:v>1657.67</c:v>
                </c:pt>
                <c:pt idx="13">
                  <c:v>1785.5400000000004</c:v>
                </c:pt>
                <c:pt idx="14">
                  <c:v>1674.7300000000002</c:v>
                </c:pt>
                <c:pt idx="15">
                  <c:v>1903.7400000000002</c:v>
                </c:pt>
                <c:pt idx="16">
                  <c:v>1340.9900000000002</c:v>
                </c:pt>
                <c:pt idx="17">
                  <c:v>1170.3499999999999</c:v>
                </c:pt>
                <c:pt idx="18">
                  <c:v>1230.6699999999998</c:v>
                </c:pt>
                <c:pt idx="19">
                  <c:v>1077.55</c:v>
                </c:pt>
                <c:pt idx="20">
                  <c:v>1399.58</c:v>
                </c:pt>
                <c:pt idx="21">
                  <c:v>821.03000000000009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8E-4DA7-AE3E-B674685D9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525920"/>
        <c:axId val="507527880"/>
      </c:barChart>
      <c:catAx>
        <c:axId val="507525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Años</a:t>
                </a:r>
                <a:r>
                  <a:rPr lang="es-ES" baseline="0"/>
                  <a:t> de plantación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7527880"/>
        <c:crosses val="autoZero"/>
        <c:auto val="1"/>
        <c:lblAlgn val="ctr"/>
        <c:lblOffset val="100"/>
        <c:noMultiLvlLbl val="0"/>
      </c:catAx>
      <c:valAx>
        <c:axId val="50752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7525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Aragón y Cataluña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ARAGÓN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'NEC-EDAD'!$B$3:$W$3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'NEC-EDAD'!$B$13:$W$13</c:f>
              <c:numCache>
                <c:formatCode>#,##0</c:formatCode>
                <c:ptCount val="22"/>
                <c:pt idx="0">
                  <c:v>110.27</c:v>
                </c:pt>
                <c:pt idx="1">
                  <c:v>163.84</c:v>
                </c:pt>
                <c:pt idx="2">
                  <c:v>45.36</c:v>
                </c:pt>
                <c:pt idx="3">
                  <c:v>120.03999999999999</c:v>
                </c:pt>
                <c:pt idx="4">
                  <c:v>80.45</c:v>
                </c:pt>
                <c:pt idx="5">
                  <c:v>182.33000000000004</c:v>
                </c:pt>
                <c:pt idx="6">
                  <c:v>327.84999999999997</c:v>
                </c:pt>
                <c:pt idx="7">
                  <c:v>278.31000000000006</c:v>
                </c:pt>
                <c:pt idx="8">
                  <c:v>371.66</c:v>
                </c:pt>
                <c:pt idx="9">
                  <c:v>402.36</c:v>
                </c:pt>
                <c:pt idx="10">
                  <c:v>421.61</c:v>
                </c:pt>
                <c:pt idx="11">
                  <c:v>525.3599999999999</c:v>
                </c:pt>
                <c:pt idx="12">
                  <c:v>478.08000000000004</c:v>
                </c:pt>
                <c:pt idx="13">
                  <c:v>555.59000000000015</c:v>
                </c:pt>
                <c:pt idx="14">
                  <c:v>493.92</c:v>
                </c:pt>
                <c:pt idx="15">
                  <c:v>487.44000000000005</c:v>
                </c:pt>
                <c:pt idx="16">
                  <c:v>403.17999999999995</c:v>
                </c:pt>
                <c:pt idx="17">
                  <c:v>283.29000000000002</c:v>
                </c:pt>
                <c:pt idx="18">
                  <c:v>371.89000000000004</c:v>
                </c:pt>
                <c:pt idx="19">
                  <c:v>350.59000000000003</c:v>
                </c:pt>
                <c:pt idx="20">
                  <c:v>475.49000000000007</c:v>
                </c:pt>
                <c:pt idx="21">
                  <c:v>263.59000000000003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FE-4D92-B7F4-F3FE7FC869C7}"/>
            </c:ext>
          </c:extLst>
        </c:ser>
        <c:ser>
          <c:idx val="1"/>
          <c:order val="1"/>
          <c:tx>
            <c:v>CATALUÑA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'NEC-EDAD'!$B$3:$W$3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'NEC-EDAD'!$B$29:$W$29</c:f>
              <c:numCache>
                <c:formatCode>#,##0</c:formatCode>
                <c:ptCount val="22"/>
                <c:pt idx="0">
                  <c:v>238.60999999999993</c:v>
                </c:pt>
                <c:pt idx="1">
                  <c:v>161.34000000000003</c:v>
                </c:pt>
                <c:pt idx="2">
                  <c:v>102.82</c:v>
                </c:pt>
                <c:pt idx="3">
                  <c:v>96.34</c:v>
                </c:pt>
                <c:pt idx="4">
                  <c:v>200.46999999999997</c:v>
                </c:pt>
                <c:pt idx="5">
                  <c:v>308</c:v>
                </c:pt>
                <c:pt idx="6">
                  <c:v>486.35000000000008</c:v>
                </c:pt>
                <c:pt idx="7">
                  <c:v>320.98</c:v>
                </c:pt>
                <c:pt idx="8">
                  <c:v>427.03000000000009</c:v>
                </c:pt>
                <c:pt idx="9">
                  <c:v>376.84999999999997</c:v>
                </c:pt>
                <c:pt idx="10">
                  <c:v>550.71999999999991</c:v>
                </c:pt>
                <c:pt idx="11">
                  <c:v>734.41000000000008</c:v>
                </c:pt>
                <c:pt idx="12">
                  <c:v>578.64000000000021</c:v>
                </c:pt>
                <c:pt idx="13">
                  <c:v>483.95000000000016</c:v>
                </c:pt>
                <c:pt idx="14">
                  <c:v>478.38000000000005</c:v>
                </c:pt>
                <c:pt idx="15">
                  <c:v>488.49000000000012</c:v>
                </c:pt>
                <c:pt idx="16">
                  <c:v>313.05</c:v>
                </c:pt>
                <c:pt idx="17">
                  <c:v>370.96</c:v>
                </c:pt>
                <c:pt idx="18">
                  <c:v>430.9199999999999</c:v>
                </c:pt>
                <c:pt idx="19">
                  <c:v>332.73999999999995</c:v>
                </c:pt>
                <c:pt idx="20">
                  <c:v>499.72</c:v>
                </c:pt>
                <c:pt idx="21">
                  <c:v>264.24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FE-4D92-B7F4-F3FE7FC86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526704"/>
        <c:axId val="507527096"/>
      </c:barChart>
      <c:catAx>
        <c:axId val="507526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Años</a:t>
                </a:r>
                <a:r>
                  <a:rPr lang="es-ES" baseline="0"/>
                  <a:t> de plantación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7527096"/>
        <c:crosses val="autoZero"/>
        <c:auto val="1"/>
        <c:lblAlgn val="ctr"/>
        <c:lblOffset val="100"/>
        <c:noMultiLvlLbl val="0"/>
      </c:catAx>
      <c:valAx>
        <c:axId val="507527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752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Platerina: Distribución autonómica de la superficie plantada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136-42BB-9309-C84F21F67E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136-42BB-9309-C84F21F67E5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136-42BB-9309-C84F21F67E5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136-42BB-9309-C84F21F67E5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136-42BB-9309-C84F21F67E5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136-42BB-9309-C84F21F67E5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136-42BB-9309-C84F21F67E50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136-42BB-9309-C84F21F67E5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136-42BB-9309-C84F21F67E5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3516622922134734E-2"/>
                  <c:y val="4.77686643336249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D136-42BB-9309-C84F21F67E5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('PLA-EDAD'!$A$4,'PLA-EDAD'!$A$6,'PLA-EDAD'!$A$9,'PLA-EDAD'!$A$12,'PLA-EDAD'!$A$14,'PLA-EDAD'!$A$18,'PLA-EDAD'!$A$21)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MURCIA</c:v>
                </c:pt>
              </c:strCache>
            </c:strRef>
          </c:cat>
          <c:val>
            <c:numRef>
              <c:f>('PLA-EDAD'!$Z$4,'PLA-EDAD'!$Z$6,'PLA-EDAD'!$Z$9,'PLA-EDAD'!$Z$12,'PLA-EDAD'!$Z$14,'PLA-EDAD'!$Z$18,'PLA-EDAD'!$Z$21)</c:f>
              <c:numCache>
                <c:formatCode>0%</c:formatCode>
                <c:ptCount val="7"/>
                <c:pt idx="0">
                  <c:v>4.2152296246338013E-5</c:v>
                </c:pt>
                <c:pt idx="1">
                  <c:v>0.4616097961936475</c:v>
                </c:pt>
                <c:pt idx="2">
                  <c:v>9.8004088772735871E-3</c:v>
                </c:pt>
                <c:pt idx="3">
                  <c:v>1.2224165911438024E-3</c:v>
                </c:pt>
                <c:pt idx="4">
                  <c:v>0.20816911501254026</c:v>
                </c:pt>
                <c:pt idx="5">
                  <c:v>9.7919784180243205E-2</c:v>
                </c:pt>
                <c:pt idx="6">
                  <c:v>0.2212363268489051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D136-42BB-9309-C84F21F67E5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Extremadura y Murcia</a:t>
            </a:r>
          </a:p>
        </c:rich>
      </c:tx>
      <c:layout>
        <c:manualLayout>
          <c:xMode val="edge"/>
          <c:yMode val="edge"/>
          <c:x val="0.3115345581802274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EXTREMADURA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'NEC-EDAD'!$B$3:$W$3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'NEC-EDAD'!$B$34:$W$34</c:f>
              <c:numCache>
                <c:formatCode>#,##0</c:formatCode>
                <c:ptCount val="22"/>
                <c:pt idx="0">
                  <c:v>32.229999999999997</c:v>
                </c:pt>
                <c:pt idx="1">
                  <c:v>19.48</c:v>
                </c:pt>
                <c:pt idx="2">
                  <c:v>14.489999999999998</c:v>
                </c:pt>
                <c:pt idx="3">
                  <c:v>19.099999999999998</c:v>
                </c:pt>
                <c:pt idx="4">
                  <c:v>53.739999999999995</c:v>
                </c:pt>
                <c:pt idx="5">
                  <c:v>44.350000000000009</c:v>
                </c:pt>
                <c:pt idx="6">
                  <c:v>59.06</c:v>
                </c:pt>
                <c:pt idx="7">
                  <c:v>148.22000000000003</c:v>
                </c:pt>
                <c:pt idx="8">
                  <c:v>122.69</c:v>
                </c:pt>
                <c:pt idx="9">
                  <c:v>217.45</c:v>
                </c:pt>
                <c:pt idx="10">
                  <c:v>129.22</c:v>
                </c:pt>
                <c:pt idx="11">
                  <c:v>199.45</c:v>
                </c:pt>
                <c:pt idx="12">
                  <c:v>223.26000000000002</c:v>
                </c:pt>
                <c:pt idx="13">
                  <c:v>264.88</c:v>
                </c:pt>
                <c:pt idx="14">
                  <c:v>203.54999999999998</c:v>
                </c:pt>
                <c:pt idx="15">
                  <c:v>259.64</c:v>
                </c:pt>
                <c:pt idx="16">
                  <c:v>293.52</c:v>
                </c:pt>
                <c:pt idx="17">
                  <c:v>169.87</c:v>
                </c:pt>
                <c:pt idx="18">
                  <c:v>217.18</c:v>
                </c:pt>
                <c:pt idx="19">
                  <c:v>194.9</c:v>
                </c:pt>
                <c:pt idx="20">
                  <c:v>211.96999999999997</c:v>
                </c:pt>
                <c:pt idx="21">
                  <c:v>179.54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66-4F03-A750-3B3A06FD5F08}"/>
            </c:ext>
          </c:extLst>
        </c:ser>
        <c:ser>
          <c:idx val="1"/>
          <c:order val="1"/>
          <c:tx>
            <c:v>MURCIA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'NEC-EDAD'!$B$3:$W$3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'NEC-EDAD'!$B$43:$W$43</c:f>
              <c:numCache>
                <c:formatCode>#,##0</c:formatCode>
                <c:ptCount val="22"/>
                <c:pt idx="0">
                  <c:v>14.950000000000001</c:v>
                </c:pt>
                <c:pt idx="1">
                  <c:v>39.299999999999997</c:v>
                </c:pt>
                <c:pt idx="2">
                  <c:v>5.77</c:v>
                </c:pt>
                <c:pt idx="3">
                  <c:v>35.019999999999996</c:v>
                </c:pt>
                <c:pt idx="4">
                  <c:v>14.850000000000001</c:v>
                </c:pt>
                <c:pt idx="5">
                  <c:v>46.59</c:v>
                </c:pt>
                <c:pt idx="6">
                  <c:v>26.410000000000004</c:v>
                </c:pt>
                <c:pt idx="7">
                  <c:v>62.970000000000006</c:v>
                </c:pt>
                <c:pt idx="8">
                  <c:v>54.77</c:v>
                </c:pt>
                <c:pt idx="9">
                  <c:v>156.88</c:v>
                </c:pt>
                <c:pt idx="10">
                  <c:v>131.72000000000003</c:v>
                </c:pt>
                <c:pt idx="11">
                  <c:v>203.96999999999997</c:v>
                </c:pt>
                <c:pt idx="12">
                  <c:v>171.32</c:v>
                </c:pt>
                <c:pt idx="13">
                  <c:v>203.06000000000003</c:v>
                </c:pt>
                <c:pt idx="14">
                  <c:v>282</c:v>
                </c:pt>
                <c:pt idx="15">
                  <c:v>359.99000000000012</c:v>
                </c:pt>
                <c:pt idx="16">
                  <c:v>190.51000000000002</c:v>
                </c:pt>
                <c:pt idx="17">
                  <c:v>184.97000000000003</c:v>
                </c:pt>
                <c:pt idx="18">
                  <c:v>87.2</c:v>
                </c:pt>
                <c:pt idx="19">
                  <c:v>129.60999999999999</c:v>
                </c:pt>
                <c:pt idx="20">
                  <c:v>141.34</c:v>
                </c:pt>
                <c:pt idx="21">
                  <c:v>39.099999999999994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66-4F03-A750-3B3A06FD5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528272"/>
        <c:axId val="507524744"/>
      </c:barChart>
      <c:catAx>
        <c:axId val="507528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7524744"/>
        <c:crosses val="autoZero"/>
        <c:auto val="1"/>
        <c:lblAlgn val="ctr"/>
        <c:lblOffset val="100"/>
        <c:noMultiLvlLbl val="0"/>
      </c:catAx>
      <c:valAx>
        <c:axId val="507524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7528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baseline="0">
                <a:effectLst/>
              </a:rPr>
              <a:t>Aragón y Cataluña </a:t>
            </a:r>
            <a:endParaRPr lang="es-ES" sz="1400">
              <a:effectLst/>
            </a:endParaRPr>
          </a:p>
          <a:p>
            <a:pPr>
              <a:defRPr/>
            </a:pPr>
            <a:r>
              <a:rPr lang="es-ES" sz="1400" b="0" i="0" baseline="0">
                <a:effectLst/>
              </a:rPr>
              <a:t>% según año plantación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'NEC-EDAD'!$A$53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'NEC-EDAD'!$B$51:$W$51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'NEC-EDAD'!$B$53:$W$53</c:f>
              <c:numCache>
                <c:formatCode>0%</c:formatCode>
                <c:ptCount val="22"/>
                <c:pt idx="0">
                  <c:v>1.5279561802065448E-2</c:v>
                </c:pt>
                <c:pt idx="1">
                  <c:v>2.2702488488713188E-2</c:v>
                </c:pt>
                <c:pt idx="2">
                  <c:v>6.285308092334168E-3</c:v>
                </c:pt>
                <c:pt idx="3">
                  <c:v>1.6633341785797916E-2</c:v>
                </c:pt>
                <c:pt idx="4">
                  <c:v>1.1147553704327245E-2</c:v>
                </c:pt>
                <c:pt idx="5">
                  <c:v>2.5264555213300025E-2</c:v>
                </c:pt>
                <c:pt idx="6">
                  <c:v>4.5428533026273296E-2</c:v>
                </c:pt>
                <c:pt idx="7">
                  <c:v>3.8564023262291067E-2</c:v>
                </c:pt>
                <c:pt idx="8">
                  <c:v>5.1499065379120745E-2</c:v>
                </c:pt>
                <c:pt idx="9">
                  <c:v>5.575301067089012E-2</c:v>
                </c:pt>
                <c:pt idx="10">
                  <c:v>5.8420386790322062E-2</c:v>
                </c:pt>
                <c:pt idx="11">
                  <c:v>7.279650483661107E-2</c:v>
                </c:pt>
                <c:pt idx="12">
                  <c:v>6.6245151957299811E-2</c:v>
                </c:pt>
                <c:pt idx="13">
                  <c:v>7.6985324581568371E-2</c:v>
                </c:pt>
                <c:pt idx="14">
                  <c:v>6.8440021449860944E-2</c:v>
                </c:pt>
                <c:pt idx="15">
                  <c:v>6.7542120293813207E-2</c:v>
                </c:pt>
                <c:pt idx="16">
                  <c:v>5.5866633965328254E-2</c:v>
                </c:pt>
                <c:pt idx="17">
                  <c:v>3.9254076928512932E-2</c:v>
                </c:pt>
                <c:pt idx="18">
                  <c:v>5.1530935327560715E-2</c:v>
                </c:pt>
                <c:pt idx="19">
                  <c:v>4.8579500972033424E-2</c:v>
                </c:pt>
                <c:pt idx="20">
                  <c:v>6.5886268624867156E-2</c:v>
                </c:pt>
                <c:pt idx="21">
                  <c:v>3.6524346562133235E-2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C1-45F3-B7EA-0395B0653B36}"/>
            </c:ext>
          </c:extLst>
        </c:ser>
        <c:ser>
          <c:idx val="1"/>
          <c:order val="1"/>
          <c:tx>
            <c:strRef>
              <c:f>'NEC-EDAD'!$A$57</c:f>
              <c:strCache>
                <c:ptCount val="1"/>
                <c:pt idx="0">
                  <c:v>CATALUÑA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'NEC-EDAD'!$B$51:$W$51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'NEC-EDAD'!$B$57:$W$57</c:f>
              <c:numCache>
                <c:formatCode>0%</c:formatCode>
                <c:ptCount val="22"/>
                <c:pt idx="0">
                  <c:v>2.8939717916282085E-2</c:v>
                </c:pt>
                <c:pt idx="1">
                  <c:v>1.9568057032869342E-2</c:v>
                </c:pt>
                <c:pt idx="2">
                  <c:v>1.2470482360974497E-2</c:v>
                </c:pt>
                <c:pt idx="3">
                  <c:v>1.1684558166273907E-2</c:v>
                </c:pt>
                <c:pt idx="4">
                  <c:v>2.4313923350559787E-2</c:v>
                </c:pt>
                <c:pt idx="5">
                  <c:v>3.7355656167867589E-2</c:v>
                </c:pt>
                <c:pt idx="6">
                  <c:v>5.8986764211825984E-2</c:v>
                </c:pt>
                <c:pt idx="7">
                  <c:v>3.8929930249227723E-2</c:v>
                </c:pt>
                <c:pt idx="8">
                  <c:v>5.1792161861573052E-2</c:v>
                </c:pt>
                <c:pt idx="9">
                  <c:v>4.570610073656136E-2</c:v>
                </c:pt>
                <c:pt idx="10">
                  <c:v>6.6793853781714402E-2</c:v>
                </c:pt>
                <c:pt idx="11">
                  <c:v>8.907262157871311E-2</c:v>
                </c:pt>
                <c:pt idx="12">
                  <c:v>7.0180119756412043E-2</c:v>
                </c:pt>
                <c:pt idx="13">
                  <c:v>5.8695681176751703E-2</c:v>
                </c:pt>
                <c:pt idx="14">
                  <c:v>5.8020125966183438E-2</c:v>
                </c:pt>
                <c:pt idx="15">
                  <c:v>5.9246313251433903E-2</c:v>
                </c:pt>
                <c:pt idx="16">
                  <c:v>3.7968143387503081E-2</c:v>
                </c:pt>
                <c:pt idx="17">
                  <c:v>4.4991734454649872E-2</c:v>
                </c:pt>
                <c:pt idx="18">
                  <c:v>5.2263958947589277E-2</c:v>
                </c:pt>
                <c:pt idx="19">
                  <c:v>4.0356237121091751E-2</c:v>
                </c:pt>
                <c:pt idx="20">
                  <c:v>6.060833928638569E-2</c:v>
                </c:pt>
                <c:pt idx="21">
                  <c:v>3.2048242161679646E-2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C1-45F3-B7EA-0395B0653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529056"/>
        <c:axId val="507523960"/>
      </c:barChart>
      <c:catAx>
        <c:axId val="50752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7523960"/>
        <c:crosses val="autoZero"/>
        <c:auto val="1"/>
        <c:lblAlgn val="ctr"/>
        <c:lblOffset val="100"/>
        <c:noMultiLvlLbl val="0"/>
      </c:catAx>
      <c:valAx>
        <c:axId val="507523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7529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Extremadura y Murcia</a:t>
            </a:r>
            <a:endParaRPr lang="es-ES" sz="1400">
              <a:effectLst/>
            </a:endParaRPr>
          </a:p>
          <a:p>
            <a:pPr>
              <a:defRPr/>
            </a:pPr>
            <a:r>
              <a:rPr lang="en-US" sz="1400" b="0" i="0" baseline="0">
                <a:effectLst/>
              </a:rPr>
              <a:t>% según año plantación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'NEC-EDAD'!$A$58</c:f>
              <c:strCache>
                <c:ptCount val="1"/>
                <c:pt idx="0">
                  <c:v>EXTREMADURA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'NEC-EDAD'!$B$51:$W$51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'NEC-EDAD'!$B$58:$W$58</c:f>
              <c:numCache>
                <c:formatCode>0%</c:formatCode>
                <c:ptCount val="22"/>
                <c:pt idx="0">
                  <c:v>9.8328446910875902E-3</c:v>
                </c:pt>
                <c:pt idx="1">
                  <c:v>5.9430286870116754E-3</c:v>
                </c:pt>
                <c:pt idx="2">
                  <c:v>4.4206614822792176E-3</c:v>
                </c:pt>
                <c:pt idx="3">
                  <c:v>5.8270969159098041E-3</c:v>
                </c:pt>
                <c:pt idx="4">
                  <c:v>1.6395193102669781E-2</c:v>
                </c:pt>
                <c:pt idx="5">
                  <c:v>1.3530458022020936E-2</c:v>
                </c:pt>
                <c:pt idx="6">
                  <c:v>1.8018237898095972E-2</c:v>
                </c:pt>
                <c:pt idx="7">
                  <c:v>4.5219492401892741E-2</c:v>
                </c:pt>
                <c:pt idx="8">
                  <c:v>3.7430707885496017E-2</c:v>
                </c:pt>
                <c:pt idx="9">
                  <c:v>6.6340430595004551E-2</c:v>
                </c:pt>
                <c:pt idx="10">
                  <c:v>3.9422903846799209E-2</c:v>
                </c:pt>
                <c:pt idx="11">
                  <c:v>6.0848925648073843E-2</c:v>
                </c:pt>
                <c:pt idx="12">
                  <c:v>6.8112966358430518E-2</c:v>
                </c:pt>
                <c:pt idx="13">
                  <c:v>8.0810546130166958E-2</c:v>
                </c:pt>
                <c:pt idx="14">
                  <c:v>6.2099768441541393E-2</c:v>
                </c:pt>
                <c:pt idx="15">
                  <c:v>7.9211908023393798E-2</c:v>
                </c:pt>
                <c:pt idx="16">
                  <c:v>8.9548140667950041E-2</c:v>
                </c:pt>
                <c:pt idx="17">
                  <c:v>5.1824552518617721E-2</c:v>
                </c:pt>
                <c:pt idx="18">
                  <c:v>6.6258058020800592E-2</c:v>
                </c:pt>
                <c:pt idx="19">
                  <c:v>5.9460795230933033E-2</c:v>
                </c:pt>
                <c:pt idx="20">
                  <c:v>6.4668572422272308E-2</c:v>
                </c:pt>
                <c:pt idx="21">
                  <c:v>5.4774711009552161E-2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B4-4AFF-9346-DD35CBCBE7E8}"/>
            </c:ext>
          </c:extLst>
        </c:ser>
        <c:ser>
          <c:idx val="1"/>
          <c:order val="1"/>
          <c:tx>
            <c:strRef>
              <c:f>'NEC-EDAD'!$A$62</c:f>
              <c:strCache>
                <c:ptCount val="1"/>
                <c:pt idx="0">
                  <c:v>MURCIA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'NEC-EDAD'!$B$51:$W$51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'NEC-EDAD'!$B$62:$W$62</c:f>
              <c:numCache>
                <c:formatCode>0%</c:formatCode>
                <c:ptCount val="22"/>
                <c:pt idx="0">
                  <c:v>5.4880309532287612E-3</c:v>
                </c:pt>
                <c:pt idx="1">
                  <c:v>1.4426730198119752E-2</c:v>
                </c:pt>
                <c:pt idx="2">
                  <c:v>2.1181229832862841E-3</c:v>
                </c:pt>
                <c:pt idx="3">
                  <c:v>1.2855574848299075E-2</c:v>
                </c:pt>
                <c:pt idx="4">
                  <c:v>5.4513217160834185E-3</c:v>
                </c:pt>
                <c:pt idx="5">
                  <c:v>1.7102833586015248E-2</c:v>
                </c:pt>
                <c:pt idx="6">
                  <c:v>9.6949095300850555E-3</c:v>
                </c:pt>
                <c:pt idx="7">
                  <c:v>2.3115806630422415E-2</c:v>
                </c:pt>
                <c:pt idx="8">
                  <c:v>2.0105649184504297E-2</c:v>
                </c:pt>
                <c:pt idx="9">
                  <c:v>5.7589451233613913E-2</c:v>
                </c:pt>
                <c:pt idx="10">
                  <c:v>4.8353407167845655E-2</c:v>
                </c:pt>
                <c:pt idx="11">
                  <c:v>7.4875831005355858E-2</c:v>
                </c:pt>
                <c:pt idx="12">
                  <c:v>6.2890265077401419E-2</c:v>
                </c:pt>
                <c:pt idx="13">
                  <c:v>7.4541776947333271E-2</c:v>
                </c:pt>
                <c:pt idx="14">
                  <c:v>0.10352004874986692</c:v>
                </c:pt>
                <c:pt idx="15">
                  <c:v>0.13214958279951988</c:v>
                </c:pt>
                <c:pt idx="16">
                  <c:v>6.993476768559273E-2</c:v>
                </c:pt>
                <c:pt idx="17">
                  <c:v>6.7901075947740738E-2</c:v>
                </c:pt>
                <c:pt idx="18">
                  <c:v>3.2010454790738996E-2</c:v>
                </c:pt>
                <c:pt idx="19">
                  <c:v>4.7578842264078901E-2</c:v>
                </c:pt>
                <c:pt idx="20">
                  <c:v>5.1884835781227628E-2</c:v>
                </c:pt>
                <c:pt idx="21">
                  <c:v>1.4353311723829065E-2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DB4-4AFF-9346-DD35CBCBE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529840"/>
        <c:axId val="507530232"/>
      </c:barChart>
      <c:catAx>
        <c:axId val="50752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7530232"/>
        <c:crosses val="autoZero"/>
        <c:auto val="1"/>
        <c:lblAlgn val="ctr"/>
        <c:lblOffset val="100"/>
        <c:noMultiLvlLbl val="0"/>
      </c:catAx>
      <c:valAx>
        <c:axId val="507530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7529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ESPAÑA</a:t>
            </a:r>
          </a:p>
        </c:rich>
      </c:tx>
      <c:layout>
        <c:manualLayout>
          <c:xMode val="edge"/>
          <c:yMode val="edge"/>
          <c:x val="0.45134711286089235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'ALB-EDAD'!$B$3:$W$3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'ALB-EDAD'!$B$44:$W$44</c:f>
              <c:numCache>
                <c:formatCode>#,##0</c:formatCode>
                <c:ptCount val="22"/>
                <c:pt idx="0">
                  <c:v>1834.37</c:v>
                </c:pt>
                <c:pt idx="1">
                  <c:v>553.59</c:v>
                </c:pt>
                <c:pt idx="2">
                  <c:v>93.86</c:v>
                </c:pt>
                <c:pt idx="3">
                  <c:v>121.72000000000001</c:v>
                </c:pt>
                <c:pt idx="4">
                  <c:v>119.07999999999998</c:v>
                </c:pt>
                <c:pt idx="5">
                  <c:v>245.26000000000005</c:v>
                </c:pt>
                <c:pt idx="6">
                  <c:v>301.01</c:v>
                </c:pt>
                <c:pt idx="7">
                  <c:v>260.52999999999997</c:v>
                </c:pt>
                <c:pt idx="8">
                  <c:v>322.99</c:v>
                </c:pt>
                <c:pt idx="9">
                  <c:v>494.22</c:v>
                </c:pt>
                <c:pt idx="10">
                  <c:v>429.11000000000007</c:v>
                </c:pt>
                <c:pt idx="11">
                  <c:v>744.76</c:v>
                </c:pt>
                <c:pt idx="12">
                  <c:v>646.26</c:v>
                </c:pt>
                <c:pt idx="13">
                  <c:v>990.07999999999993</c:v>
                </c:pt>
                <c:pt idx="14">
                  <c:v>1065.3499999999999</c:v>
                </c:pt>
                <c:pt idx="15">
                  <c:v>1238.8499999999999</c:v>
                </c:pt>
                <c:pt idx="16">
                  <c:v>1477.2099999999996</c:v>
                </c:pt>
                <c:pt idx="17">
                  <c:v>1236.07</c:v>
                </c:pt>
                <c:pt idx="18">
                  <c:v>924.16</c:v>
                </c:pt>
                <c:pt idx="19">
                  <c:v>683.29</c:v>
                </c:pt>
                <c:pt idx="20">
                  <c:v>605.40999999999985</c:v>
                </c:pt>
                <c:pt idx="21">
                  <c:v>259.35000000000008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EE-44AA-84A2-0CDC64189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522784"/>
        <c:axId val="507523568"/>
      </c:barChart>
      <c:catAx>
        <c:axId val="507522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Años</a:t>
                </a:r>
                <a:r>
                  <a:rPr lang="es-ES" baseline="0"/>
                  <a:t> de plantación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7523568"/>
        <c:crosses val="autoZero"/>
        <c:auto val="1"/>
        <c:lblAlgn val="ctr"/>
        <c:lblOffset val="100"/>
        <c:noMultiLvlLbl val="0"/>
      </c:catAx>
      <c:valAx>
        <c:axId val="50752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7522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Aragón y Cataluña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ARAGÓN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'NEC-EDAD'!$B$3:$W$3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'ALB-EDAD'!$B$13:$W$13</c:f>
              <c:numCache>
                <c:formatCode>#,##0</c:formatCode>
                <c:ptCount val="22"/>
                <c:pt idx="0">
                  <c:v>100.47</c:v>
                </c:pt>
                <c:pt idx="1">
                  <c:v>183.9</c:v>
                </c:pt>
                <c:pt idx="2">
                  <c:v>19.380000000000003</c:v>
                </c:pt>
                <c:pt idx="3">
                  <c:v>16.75</c:v>
                </c:pt>
                <c:pt idx="4">
                  <c:v>18.810000000000002</c:v>
                </c:pt>
                <c:pt idx="5">
                  <c:v>26.02</c:v>
                </c:pt>
                <c:pt idx="6">
                  <c:v>41.370000000000005</c:v>
                </c:pt>
                <c:pt idx="7">
                  <c:v>37.53</c:v>
                </c:pt>
                <c:pt idx="8">
                  <c:v>77.94</c:v>
                </c:pt>
                <c:pt idx="9">
                  <c:v>76.289999999999992</c:v>
                </c:pt>
                <c:pt idx="10">
                  <c:v>121.81</c:v>
                </c:pt>
                <c:pt idx="11">
                  <c:v>125.61999999999998</c:v>
                </c:pt>
                <c:pt idx="12">
                  <c:v>78.66</c:v>
                </c:pt>
                <c:pt idx="13">
                  <c:v>241.12999999999997</c:v>
                </c:pt>
                <c:pt idx="14">
                  <c:v>187.87</c:v>
                </c:pt>
                <c:pt idx="15">
                  <c:v>246.82</c:v>
                </c:pt>
                <c:pt idx="16">
                  <c:v>219.38</c:v>
                </c:pt>
                <c:pt idx="17">
                  <c:v>295.77</c:v>
                </c:pt>
                <c:pt idx="18">
                  <c:v>169.5</c:v>
                </c:pt>
                <c:pt idx="19">
                  <c:v>168.41000000000003</c:v>
                </c:pt>
                <c:pt idx="20">
                  <c:v>122.47</c:v>
                </c:pt>
                <c:pt idx="21">
                  <c:v>83.4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03-43AD-8AE6-09F8F5CC4A9B}"/>
            </c:ext>
          </c:extLst>
        </c:ser>
        <c:ser>
          <c:idx val="1"/>
          <c:order val="1"/>
          <c:tx>
            <c:v>CATALUÑA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'NEC-EDAD'!$B$3:$W$3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'ALB-EDAD'!$B$28:$W$28</c:f>
              <c:numCache>
                <c:formatCode>#,##0</c:formatCode>
                <c:ptCount val="22"/>
                <c:pt idx="0">
                  <c:v>35.6</c:v>
                </c:pt>
                <c:pt idx="1">
                  <c:v>13.459999999999999</c:v>
                </c:pt>
                <c:pt idx="2">
                  <c:v>8.32</c:v>
                </c:pt>
                <c:pt idx="3">
                  <c:v>10.45</c:v>
                </c:pt>
                <c:pt idx="4">
                  <c:v>16.369999999999997</c:v>
                </c:pt>
                <c:pt idx="5">
                  <c:v>6.58</c:v>
                </c:pt>
                <c:pt idx="6">
                  <c:v>29.06</c:v>
                </c:pt>
                <c:pt idx="7">
                  <c:v>22.259999999999998</c:v>
                </c:pt>
                <c:pt idx="8">
                  <c:v>46.31</c:v>
                </c:pt>
                <c:pt idx="9">
                  <c:v>106.88000000000002</c:v>
                </c:pt>
                <c:pt idx="10">
                  <c:v>70.240000000000009</c:v>
                </c:pt>
                <c:pt idx="11">
                  <c:v>119.19</c:v>
                </c:pt>
                <c:pt idx="12">
                  <c:v>118.65000000000002</c:v>
                </c:pt>
                <c:pt idx="13">
                  <c:v>166.08000000000004</c:v>
                </c:pt>
                <c:pt idx="14">
                  <c:v>133.63</c:v>
                </c:pt>
                <c:pt idx="15">
                  <c:v>96.139999999999986</c:v>
                </c:pt>
                <c:pt idx="16">
                  <c:v>179.20000000000002</c:v>
                </c:pt>
                <c:pt idx="17">
                  <c:v>190.48000000000002</c:v>
                </c:pt>
                <c:pt idx="18">
                  <c:v>231.09999999999997</c:v>
                </c:pt>
                <c:pt idx="19">
                  <c:v>124.54000000000002</c:v>
                </c:pt>
                <c:pt idx="20">
                  <c:v>74.97</c:v>
                </c:pt>
                <c:pt idx="21">
                  <c:v>73.27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03-43AD-8AE6-09F8F5CC4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448248"/>
        <c:axId val="511448640"/>
      </c:barChart>
      <c:catAx>
        <c:axId val="51144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Años</a:t>
                </a:r>
                <a:r>
                  <a:rPr lang="es-ES" baseline="0"/>
                  <a:t> de plantación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448640"/>
        <c:crosses val="autoZero"/>
        <c:auto val="1"/>
        <c:lblAlgn val="ctr"/>
        <c:lblOffset val="100"/>
        <c:noMultiLvlLbl val="0"/>
      </c:catAx>
      <c:valAx>
        <c:axId val="51144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448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Extremadura y Murcia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EXTREMADURA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'NEC-EDAD'!$B$3:$W$3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'ALB-EDAD'!$B$33:$W$33</c:f>
              <c:numCache>
                <c:formatCode>#,##0</c:formatCode>
                <c:ptCount val="22"/>
                <c:pt idx="0">
                  <c:v>0.19</c:v>
                </c:pt>
                <c:pt idx="1">
                  <c:v>14.879999999999999</c:v>
                </c:pt>
                <c:pt idx="2">
                  <c:v>0</c:v>
                </c:pt>
                <c:pt idx="3">
                  <c:v>0</c:v>
                </c:pt>
                <c:pt idx="4">
                  <c:v>1.96</c:v>
                </c:pt>
                <c:pt idx="5">
                  <c:v>0</c:v>
                </c:pt>
                <c:pt idx="6">
                  <c:v>0.21</c:v>
                </c:pt>
                <c:pt idx="7">
                  <c:v>2.21</c:v>
                </c:pt>
                <c:pt idx="8">
                  <c:v>11.42</c:v>
                </c:pt>
                <c:pt idx="9">
                  <c:v>5.86</c:v>
                </c:pt>
                <c:pt idx="10">
                  <c:v>2.57</c:v>
                </c:pt>
                <c:pt idx="11">
                  <c:v>11.59</c:v>
                </c:pt>
                <c:pt idx="12">
                  <c:v>55.92</c:v>
                </c:pt>
                <c:pt idx="13">
                  <c:v>21.62</c:v>
                </c:pt>
                <c:pt idx="14">
                  <c:v>30.57</c:v>
                </c:pt>
                <c:pt idx="15">
                  <c:v>20.439999999999998</c:v>
                </c:pt>
                <c:pt idx="16">
                  <c:v>57.230000000000004</c:v>
                </c:pt>
                <c:pt idx="17">
                  <c:v>129.85000000000002</c:v>
                </c:pt>
                <c:pt idx="18">
                  <c:v>42.49</c:v>
                </c:pt>
                <c:pt idx="19">
                  <c:v>65.33</c:v>
                </c:pt>
                <c:pt idx="20">
                  <c:v>28.73</c:v>
                </c:pt>
                <c:pt idx="21">
                  <c:v>31.93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2F-4369-81AE-27FFE7788EC3}"/>
            </c:ext>
          </c:extLst>
        </c:ser>
        <c:ser>
          <c:idx val="1"/>
          <c:order val="1"/>
          <c:tx>
            <c:v>MURCIA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'NEC-EDAD'!$B$3:$W$3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'ALB-EDAD'!$B$40:$W$40</c:f>
              <c:numCache>
                <c:formatCode>#,##0</c:formatCode>
                <c:ptCount val="22"/>
                <c:pt idx="0">
                  <c:v>820.59</c:v>
                </c:pt>
                <c:pt idx="1">
                  <c:v>152.45999999999998</c:v>
                </c:pt>
                <c:pt idx="2">
                  <c:v>25.31</c:v>
                </c:pt>
                <c:pt idx="3">
                  <c:v>29.61</c:v>
                </c:pt>
                <c:pt idx="4">
                  <c:v>30.9</c:v>
                </c:pt>
                <c:pt idx="5">
                  <c:v>90.77</c:v>
                </c:pt>
                <c:pt idx="6">
                  <c:v>134.54999999999998</c:v>
                </c:pt>
                <c:pt idx="7">
                  <c:v>104.4</c:v>
                </c:pt>
                <c:pt idx="8">
                  <c:v>64.350000000000009</c:v>
                </c:pt>
                <c:pt idx="9">
                  <c:v>164.94000000000003</c:v>
                </c:pt>
                <c:pt idx="10">
                  <c:v>139.86000000000001</c:v>
                </c:pt>
                <c:pt idx="11">
                  <c:v>364.93999999999994</c:v>
                </c:pt>
                <c:pt idx="12">
                  <c:v>270.51000000000005</c:v>
                </c:pt>
                <c:pt idx="13">
                  <c:v>369.42</c:v>
                </c:pt>
                <c:pt idx="14">
                  <c:v>460.68999999999988</c:v>
                </c:pt>
                <c:pt idx="15">
                  <c:v>574.07999999999993</c:v>
                </c:pt>
                <c:pt idx="16">
                  <c:v>565.86999999999989</c:v>
                </c:pt>
                <c:pt idx="17">
                  <c:v>350.44999999999993</c:v>
                </c:pt>
                <c:pt idx="18">
                  <c:v>280.40999999999997</c:v>
                </c:pt>
                <c:pt idx="19">
                  <c:v>258.28999999999996</c:v>
                </c:pt>
                <c:pt idx="20">
                  <c:v>167.17999999999995</c:v>
                </c:pt>
                <c:pt idx="21">
                  <c:v>32.19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2F-4369-81AE-27FFE7788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450208"/>
        <c:axId val="511442368"/>
      </c:barChart>
      <c:catAx>
        <c:axId val="51145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442368"/>
        <c:crosses val="autoZero"/>
        <c:auto val="1"/>
        <c:lblAlgn val="ctr"/>
        <c:lblOffset val="100"/>
        <c:noMultiLvlLbl val="0"/>
      </c:catAx>
      <c:valAx>
        <c:axId val="51144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45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Sin info de 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160-4A53-B304-CB066676D95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160-4A53-B304-CB066676D955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160-4A53-B304-CB066676D955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160-4A53-B304-CB066676D95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'ALB-EDAD'!$A$49:$A$60</c15:sqref>
                  </c15:fullRef>
                </c:ext>
              </c:extLst>
              <c:f>('ALB-EDAD'!$A$49:$A$53,'ALB-EDAD'!$A$56,'ALB-EDAD'!$A$58,'ALB-EDAD'!$A$60)</c:f>
              <c:strCache>
                <c:ptCount val="8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 y LEÓN</c:v>
                </c:pt>
                <c:pt idx="4">
                  <c:v>C.-LA MANCHA</c:v>
                </c:pt>
                <c:pt idx="5">
                  <c:v>I. BALEARES</c:v>
                </c:pt>
                <c:pt idx="6">
                  <c:v>MURCIA</c:v>
                </c:pt>
                <c:pt idx="7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'ALB-EDAD'!$X$49:$X$60</c15:sqref>
                  </c15:fullRef>
                </c:ext>
              </c:extLst>
              <c:f>('ALB-EDAD'!$X$49:$X$53,'ALB-EDAD'!$X$56,'ALB-EDAD'!$X$58,'ALB-EDAD'!$X$60)</c:f>
              <c:numCache>
                <c:formatCode>0.000%</c:formatCode>
                <c:ptCount val="8"/>
                <c:pt idx="0">
                  <c:v>1.2100433598870629E-3</c:v>
                </c:pt>
                <c:pt idx="1">
                  <c:v>1.1643629807692312E-3</c:v>
                </c:pt>
                <c:pt idx="2" formatCode="0.00%">
                  <c:v>1.9186121042061331E-2</c:v>
                </c:pt>
                <c:pt idx="3" formatCode="0.00%">
                  <c:v>0.62068965517241381</c:v>
                </c:pt>
                <c:pt idx="4" formatCode="0.00%">
                  <c:v>1.532313928727198E-2</c:v>
                </c:pt>
                <c:pt idx="5" formatCode="0.00%">
                  <c:v>8.4634192213654314E-4</c:v>
                </c:pt>
                <c:pt idx="6" formatCode="0.00%">
                  <c:v>7.5822378179537409E-2</c:v>
                </c:pt>
                <c:pt idx="7" formatCode="0.0%">
                  <c:v>3.3994945244546222E-2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2B-4D55-8DE7-404DA7AB3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1440016"/>
        <c:axId val="511440408"/>
      </c:barChart>
      <c:catAx>
        <c:axId val="511440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440408"/>
        <c:crosses val="autoZero"/>
        <c:auto val="1"/>
        <c:lblAlgn val="ctr"/>
        <c:lblOffset val="100"/>
        <c:noMultiLvlLbl val="0"/>
      </c:catAx>
      <c:valAx>
        <c:axId val="511440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440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baseline="0">
                <a:effectLst/>
              </a:rPr>
              <a:t>Aragón y Cataluña </a:t>
            </a:r>
            <a:endParaRPr lang="es-ES" sz="1400">
              <a:effectLst/>
            </a:endParaRPr>
          </a:p>
          <a:p>
            <a:pPr>
              <a:defRPr/>
            </a:pPr>
            <a:r>
              <a:rPr lang="es-ES" sz="1400" b="0" i="0" baseline="0">
                <a:effectLst/>
              </a:rPr>
              <a:t>% según año plantación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'ALB-EDAD'!$A$50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'ALB-EDAD'!$B$48:$W$48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'ALB-EDAD'!$B$50:$W$50</c:f>
              <c:numCache>
                <c:formatCode>0%</c:formatCode>
                <c:ptCount val="22"/>
                <c:pt idx="0">
                  <c:v>3.7736628605769235E-2</c:v>
                </c:pt>
                <c:pt idx="1">
                  <c:v>6.9073016826923087E-2</c:v>
                </c:pt>
                <c:pt idx="2">
                  <c:v>7.2791466346153865E-3</c:v>
                </c:pt>
                <c:pt idx="3">
                  <c:v>6.2913161057692318E-3</c:v>
                </c:pt>
                <c:pt idx="4">
                  <c:v>7.0650540865384633E-3</c:v>
                </c:pt>
                <c:pt idx="5">
                  <c:v>9.7731370192307709E-3</c:v>
                </c:pt>
                <c:pt idx="6">
                  <c:v>1.5538611778846158E-2</c:v>
                </c:pt>
                <c:pt idx="7">
                  <c:v>1.4096304086538464E-2</c:v>
                </c:pt>
                <c:pt idx="8">
                  <c:v>2.9274338942307694E-2</c:v>
                </c:pt>
                <c:pt idx="9">
                  <c:v>2.865459735576923E-2</c:v>
                </c:pt>
                <c:pt idx="10">
                  <c:v>4.5751953125000008E-2</c:v>
                </c:pt>
                <c:pt idx="11">
                  <c:v>4.7182992788461539E-2</c:v>
                </c:pt>
                <c:pt idx="12">
                  <c:v>2.9544771634615389E-2</c:v>
                </c:pt>
                <c:pt idx="13">
                  <c:v>9.0568659855769229E-2</c:v>
                </c:pt>
                <c:pt idx="14">
                  <c:v>7.0564152644230785E-2</c:v>
                </c:pt>
                <c:pt idx="15">
                  <c:v>9.2705829326923089E-2</c:v>
                </c:pt>
                <c:pt idx="16">
                  <c:v>8.2399338942307707E-2</c:v>
                </c:pt>
                <c:pt idx="17">
                  <c:v>0.11109149639423077</c:v>
                </c:pt>
                <c:pt idx="18">
                  <c:v>6.3664362980769246E-2</c:v>
                </c:pt>
                <c:pt idx="19">
                  <c:v>6.3254957932692327E-2</c:v>
                </c:pt>
                <c:pt idx="20">
                  <c:v>4.5999849759615394E-2</c:v>
                </c:pt>
                <c:pt idx="21">
                  <c:v>3.1325120192307696E-2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7F-4056-9391-864D538D953C}"/>
            </c:ext>
          </c:extLst>
        </c:ser>
        <c:ser>
          <c:idx val="1"/>
          <c:order val="1"/>
          <c:tx>
            <c:strRef>
              <c:f>'ALB-EDAD'!$A$54</c:f>
              <c:strCache>
                <c:ptCount val="1"/>
                <c:pt idx="0">
                  <c:v>CATALUÑA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'ALB-EDAD'!$B$48:$W$48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'ALB-EDAD'!$B$54:$W$54</c:f>
              <c:numCache>
                <c:formatCode>0%</c:formatCode>
                <c:ptCount val="22"/>
                <c:pt idx="0">
                  <c:v>1.9009173528123965E-2</c:v>
                </c:pt>
                <c:pt idx="1">
                  <c:v>7.1871762833861956E-3</c:v>
                </c:pt>
                <c:pt idx="2">
                  <c:v>4.4425933638761626E-3</c:v>
                </c:pt>
                <c:pt idx="3">
                  <c:v>5.5799399822723432E-3</c:v>
                </c:pt>
                <c:pt idx="4">
                  <c:v>8.7410160296457658E-3</c:v>
                </c:pt>
                <c:pt idx="5">
                  <c:v>3.5134933094116767E-3</c:v>
                </c:pt>
                <c:pt idx="6">
                  <c:v>1.5517038840654E-2</c:v>
                </c:pt>
                <c:pt idx="7">
                  <c:v>1.1886073110562905E-2</c:v>
                </c:pt>
                <c:pt idx="8">
                  <c:v>2.4727944553017443E-2</c:v>
                </c:pt>
                <c:pt idx="9">
                  <c:v>5.7070237828255335E-2</c:v>
                </c:pt>
                <c:pt idx="10">
                  <c:v>3.7505740129646838E-2</c:v>
                </c:pt>
                <c:pt idx="11">
                  <c:v>6.3643353730817281E-2</c:v>
                </c:pt>
                <c:pt idx="12">
                  <c:v>6.335501233460418E-2</c:v>
                </c:pt>
                <c:pt idx="13">
                  <c:v>8.8680998301989583E-2</c:v>
                </c:pt>
                <c:pt idx="14">
                  <c:v>7.1353816251775434E-2</c:v>
                </c:pt>
                <c:pt idx="15">
                  <c:v>5.1335447836905558E-2</c:v>
                </c:pt>
                <c:pt idx="16">
                  <c:v>9.5686626298871202E-2</c:v>
                </c:pt>
                <c:pt idx="17">
                  <c:v>0.10170975768643409</c:v>
                </c:pt>
                <c:pt idx="18">
                  <c:v>0.12339943826824291</c:v>
                </c:pt>
                <c:pt idx="19">
                  <c:v>6.6500069415521321E-2</c:v>
                </c:pt>
                <c:pt idx="20">
                  <c:v>4.0031397174254316E-2</c:v>
                </c:pt>
                <c:pt idx="21">
                  <c:v>3.9123655741731544E-2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7F-4056-9391-864D538D9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439624"/>
        <c:axId val="511439232"/>
      </c:barChart>
      <c:catAx>
        <c:axId val="511439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439232"/>
        <c:crosses val="autoZero"/>
        <c:auto val="1"/>
        <c:lblAlgn val="ctr"/>
        <c:lblOffset val="100"/>
        <c:noMultiLvlLbl val="0"/>
      </c:catAx>
      <c:valAx>
        <c:axId val="51143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439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Extremadura y Murcia</a:t>
            </a:r>
            <a:endParaRPr lang="es-ES" sz="1400">
              <a:effectLst/>
            </a:endParaRPr>
          </a:p>
          <a:p>
            <a:pPr>
              <a:defRPr/>
            </a:pPr>
            <a:r>
              <a:rPr lang="en-US" sz="1400" b="0" i="0" baseline="0">
                <a:effectLst/>
              </a:rPr>
              <a:t>% según año plantación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'ALB-EDAD'!$A$55</c:f>
              <c:strCache>
                <c:ptCount val="1"/>
                <c:pt idx="0">
                  <c:v>EXTREMADURA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'ALB-EDAD'!$B$48:$W$48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'ALB-EDAD'!$B$55:$W$55</c:f>
              <c:numCache>
                <c:formatCode>0%</c:formatCode>
                <c:ptCount val="22"/>
                <c:pt idx="0">
                  <c:v>3.5514018691588787E-4</c:v>
                </c:pt>
                <c:pt idx="1">
                  <c:v>2.7813084112149531E-2</c:v>
                </c:pt>
                <c:pt idx="2">
                  <c:v>0</c:v>
                </c:pt>
                <c:pt idx="3">
                  <c:v>0</c:v>
                </c:pt>
                <c:pt idx="4">
                  <c:v>3.6635514018691587E-3</c:v>
                </c:pt>
                <c:pt idx="5">
                  <c:v>0</c:v>
                </c:pt>
                <c:pt idx="6">
                  <c:v>3.9252336448598131E-4</c:v>
                </c:pt>
                <c:pt idx="7">
                  <c:v>4.1308411214953274E-3</c:v>
                </c:pt>
                <c:pt idx="8">
                  <c:v>2.1345794392523366E-2</c:v>
                </c:pt>
                <c:pt idx="9">
                  <c:v>1.0953271028037384E-2</c:v>
                </c:pt>
                <c:pt idx="10">
                  <c:v>4.8037383177570092E-3</c:v>
                </c:pt>
                <c:pt idx="11">
                  <c:v>2.1663551401869159E-2</c:v>
                </c:pt>
                <c:pt idx="12">
                  <c:v>0.10452336448598132</c:v>
                </c:pt>
                <c:pt idx="13">
                  <c:v>4.0411214953271032E-2</c:v>
                </c:pt>
                <c:pt idx="14">
                  <c:v>5.7140186915887854E-2</c:v>
                </c:pt>
                <c:pt idx="15">
                  <c:v>3.8205607476635511E-2</c:v>
                </c:pt>
                <c:pt idx="16">
                  <c:v>0.10697196261682244</c:v>
                </c:pt>
                <c:pt idx="17">
                  <c:v>0.24271028037383183</c:v>
                </c:pt>
                <c:pt idx="18">
                  <c:v>7.9420560747663557E-2</c:v>
                </c:pt>
                <c:pt idx="19">
                  <c:v>0.12211214953271028</c:v>
                </c:pt>
                <c:pt idx="20">
                  <c:v>5.3700934579439252E-2</c:v>
                </c:pt>
                <c:pt idx="21">
                  <c:v>5.9682242990654208E-2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E-4F29-B2C2-7F55741CF841}"/>
            </c:ext>
          </c:extLst>
        </c:ser>
        <c:ser>
          <c:idx val="1"/>
          <c:order val="1"/>
          <c:tx>
            <c:strRef>
              <c:f>'ALB-EDAD'!$A$58</c:f>
              <c:strCache>
                <c:ptCount val="1"/>
                <c:pt idx="0">
                  <c:v>MURCIA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'ALB-EDAD'!$B$48:$W$48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'ALB-EDAD'!$B$58:$W$58</c:f>
              <c:numCache>
                <c:formatCode>0%</c:formatCode>
                <c:ptCount val="22"/>
                <c:pt idx="0">
                  <c:v>0.13910544918249551</c:v>
                </c:pt>
                <c:pt idx="1">
                  <c:v>2.5844839423296972E-2</c:v>
                </c:pt>
                <c:pt idx="2">
                  <c:v>4.2905213551334542E-3</c:v>
                </c:pt>
                <c:pt idx="3">
                  <c:v>5.0194522846899086E-3</c:v>
                </c:pt>
                <c:pt idx="4">
                  <c:v>5.2381315635568445E-3</c:v>
                </c:pt>
                <c:pt idx="5">
                  <c:v>1.5387223366474264E-2</c:v>
                </c:pt>
                <c:pt idx="6">
                  <c:v>2.2808757342283926E-2</c:v>
                </c:pt>
                <c:pt idx="7">
                  <c:v>1.7697764894347399E-2</c:v>
                </c:pt>
                <c:pt idx="8">
                  <c:v>1.090853612022275E-2</c:v>
                </c:pt>
                <c:pt idx="9">
                  <c:v>2.7960434307218968E-2</c:v>
                </c:pt>
                <c:pt idx="10">
                  <c:v>2.370890228087574E-2</c:v>
                </c:pt>
                <c:pt idx="11">
                  <c:v>6.1864198472635419E-2</c:v>
                </c:pt>
                <c:pt idx="12">
                  <c:v>4.5856536221934051E-2</c:v>
                </c:pt>
                <c:pt idx="13">
                  <c:v>6.2623642789940759E-2</c:v>
                </c:pt>
                <c:pt idx="14">
                  <c:v>7.8095625566828544E-2</c:v>
                </c:pt>
                <c:pt idx="15">
                  <c:v>9.7317364660411423E-2</c:v>
                </c:pt>
                <c:pt idx="16">
                  <c:v>9.5925615141421075E-2</c:v>
                </c:pt>
                <c:pt idx="17">
                  <c:v>5.9407870758850997E-2</c:v>
                </c:pt>
                <c:pt idx="18">
                  <c:v>4.7534772548122155E-2</c:v>
                </c:pt>
                <c:pt idx="19">
                  <c:v>4.3785016231427096E-2</c:v>
                </c:pt>
                <c:pt idx="20">
                  <c:v>2.8340156465871617E-2</c:v>
                </c:pt>
                <c:pt idx="21">
                  <c:v>5.4568108424237803E-3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DBE-4F29-B2C2-7F55741CF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441192"/>
        <c:axId val="511441584"/>
      </c:barChart>
      <c:catAx>
        <c:axId val="511441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441584"/>
        <c:crosses val="autoZero"/>
        <c:auto val="1"/>
        <c:lblAlgn val="ctr"/>
        <c:lblOffset val="100"/>
        <c:noMultiLvlLbl val="0"/>
      </c:catAx>
      <c:valAx>
        <c:axId val="51144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441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ESPAÑA</a:t>
            </a:r>
          </a:p>
        </c:rich>
      </c:tx>
      <c:layout>
        <c:manualLayout>
          <c:xMode val="edge"/>
          <c:yMode val="edge"/>
          <c:x val="0.45134711286089235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'ALB-EDAD'!$B$3:$W$3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'CER-EDAD'!$B$68:$W$68</c:f>
              <c:numCache>
                <c:formatCode>#,##0</c:formatCode>
                <c:ptCount val="22"/>
                <c:pt idx="0">
                  <c:v>4635.7899999999981</c:v>
                </c:pt>
                <c:pt idx="1">
                  <c:v>2683.9399999999991</c:v>
                </c:pt>
                <c:pt idx="2">
                  <c:v>432.13000000000005</c:v>
                </c:pt>
                <c:pt idx="3">
                  <c:v>476.25000000000011</c:v>
                </c:pt>
                <c:pt idx="4">
                  <c:v>471.38000000000005</c:v>
                </c:pt>
                <c:pt idx="5">
                  <c:v>582.55999999999995</c:v>
                </c:pt>
                <c:pt idx="6">
                  <c:v>946.84</c:v>
                </c:pt>
                <c:pt idx="7">
                  <c:v>414.42</c:v>
                </c:pt>
                <c:pt idx="8">
                  <c:v>535.6</c:v>
                </c:pt>
                <c:pt idx="9">
                  <c:v>766.87999999999965</c:v>
                </c:pt>
                <c:pt idx="10">
                  <c:v>722.73</c:v>
                </c:pt>
                <c:pt idx="11">
                  <c:v>1476.7400000000005</c:v>
                </c:pt>
                <c:pt idx="12">
                  <c:v>620.22</c:v>
                </c:pt>
                <c:pt idx="13">
                  <c:v>998.36</c:v>
                </c:pt>
                <c:pt idx="14">
                  <c:v>995.4899999999999</c:v>
                </c:pt>
                <c:pt idx="15">
                  <c:v>798.82999999999981</c:v>
                </c:pt>
                <c:pt idx="16">
                  <c:v>1260.57</c:v>
                </c:pt>
                <c:pt idx="17">
                  <c:v>980.56999999999971</c:v>
                </c:pt>
                <c:pt idx="18">
                  <c:v>938.95999999999992</c:v>
                </c:pt>
                <c:pt idx="19">
                  <c:v>963.2600000000001</c:v>
                </c:pt>
                <c:pt idx="20">
                  <c:v>776.29999999999973</c:v>
                </c:pt>
                <c:pt idx="21">
                  <c:v>458.25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65-4085-9DA6-C82C67432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443936"/>
        <c:axId val="511438448"/>
      </c:barChart>
      <c:catAx>
        <c:axId val="511443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Años</a:t>
                </a:r>
                <a:r>
                  <a:rPr lang="es-ES" baseline="0"/>
                  <a:t> de plantación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438448"/>
        <c:crosses val="autoZero"/>
        <c:auto val="1"/>
        <c:lblAlgn val="ctr"/>
        <c:lblOffset val="100"/>
        <c:noMultiLvlLbl val="0"/>
      </c:catAx>
      <c:valAx>
        <c:axId val="51143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44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Melocotonero: Distribución autonómica de la superficie plantada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661-41E9-A952-3FE68C0EFA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661-41E9-A952-3FE68C0EFA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661-41E9-A952-3FE68C0EFA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6"/>
              <c:layout>
                <c:manualLayout>
                  <c:x val="-1.9434403353012962E-2"/>
                  <c:y val="-8.5003365466066361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5A1-4AED-B01B-9E02D3A979A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('MEL-EDAD'!$A$4,'MEL-EDAD'!$A$13,'MEL-EDAD'!$A$17,'MEL-EDAD'!$A$21,'MEL-EDAD'!$A$29,'MEL-EDAD'!$A$35,'MEL-EDAD'!$A$37,'MEL-EDAD'!$A$42,'MEL-EDAD'!$A$45,'MEL-EDAD'!$A$48,'MEL-EDAD'!$A$50,'MEL-EDAD'!$A$52,'MEL-EDAD'!$A$54,'MEL-EDAD'!$A$56,'MEL-EDAD'!$A$58)</c15:sqref>
                  </c15:fullRef>
                </c:ext>
              </c:extLst>
              <c:f>('MEL-EDAD'!$A$4,'MEL-EDAD'!$A$13,'MEL-EDAD'!$A$17,'MEL-EDAD'!$A$29,'MEL-EDAD'!$A$37,'MEL-EDAD'!$A$42,'MEL-EDAD'!$A$54)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('MEL-EDAD'!$Z$4,'MEL-EDAD'!$Z$13,'MEL-EDAD'!$Z$17,'MEL-EDAD'!$Z$21,'MEL-EDAD'!$Z$29,'MEL-EDAD'!$Z$35,'MEL-EDAD'!$Z$37,'MEL-EDAD'!$Z$42,'MEL-EDAD'!$Z$45,'MEL-EDAD'!$Z$48,'MEL-EDAD'!$Z$50,'MEL-EDAD'!$Z$52,'MEL-EDAD'!$Z$54,'MEL-EDAD'!$Z$56,'MEL-EDAD'!$Z$58)</c15:sqref>
                  </c15:fullRef>
                </c:ext>
              </c:extLst>
              <c:f>('MEL-EDAD'!$Z$4,'MEL-EDAD'!$Z$13,'MEL-EDAD'!$Z$17,'MEL-EDAD'!$Z$29,'MEL-EDAD'!$Z$37,'MEL-EDAD'!$Z$42,'MEL-EDAD'!$Z$54)</c:f>
              <c:numCache>
                <c:formatCode>0%</c:formatCode>
                <c:ptCount val="7"/>
                <c:pt idx="0">
                  <c:v>5.4114131974365084E-2</c:v>
                </c:pt>
                <c:pt idx="1">
                  <c:v>0.33634723398448912</c:v>
                </c:pt>
                <c:pt idx="2">
                  <c:v>4.8131072605033541E-2</c:v>
                </c:pt>
                <c:pt idx="3">
                  <c:v>5.6229486070921653E-2</c:v>
                </c:pt>
                <c:pt idx="4">
                  <c:v>0.22361016971776987</c:v>
                </c:pt>
                <c:pt idx="5">
                  <c:v>8.5603430247820869E-2</c:v>
                </c:pt>
                <c:pt idx="6">
                  <c:v>0.16920311403853538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7661-41E9-A952-3FE68C0EFA9E}"/>
            </c:ext>
            <c:ext xmlns:c15="http://schemas.microsoft.com/office/drawing/2012/chart" uri="{02D57815-91ED-43cb-92C2-25804820EDAC}">
              <c15:categoryFilterExceptions>
                <c15:categoryFilterException>
                  <c15:sqref>'MEL-EDAD'!$Z$21</c15:sqref>
                  <c15:spPr xmlns:c15="http://schemas.microsoft.com/office/drawing/2012/chart"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2"/>
                    <c:delete val="1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0F-DF9E-4390-A376-B0D2D841622B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'MEL-EDAD'!$Z$35</c15:sqref>
                  <c15:spPr xmlns:c15="http://schemas.microsoft.com/office/drawing/2012/chart"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3"/>
                    <c:delete val="1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11-DF9E-4390-A376-B0D2D841622B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'MEL-EDAD'!$Z$45</c15:sqref>
                  <c15:spPr xmlns:c15="http://schemas.microsoft.com/office/drawing/2012/chart"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5"/>
                    <c:delete val="1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13-DF9E-4390-A376-B0D2D841622B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'MEL-EDAD'!$Z$48</c15:sqref>
                  <c15:spPr xmlns:c15="http://schemas.microsoft.com/office/drawing/2012/chart"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5"/>
                    <c:delete val="1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15-DF9E-4390-A376-B0D2D841622B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'MEL-EDAD'!$Z$50</c15:sqref>
                  <c15:spPr xmlns:c15="http://schemas.microsoft.com/office/drawing/2012/chart"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5"/>
                    <c:layout>
                      <c:manualLayout>
                        <c:x val="-8.76007468192323E-2"/>
                        <c:y val="-0.12222561639704781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17-DF9E-4390-A376-B0D2D841622B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'MEL-EDAD'!$Z$52</c15:sqref>
                  <c15:spPr xmlns:c15="http://schemas.microsoft.com/office/drawing/2012/chart"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5"/>
                    <c:delete val="1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19-DF9E-4390-A376-B0D2D841622B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'MEL-EDAD'!$Z$56</c15:sqref>
                  <c15:spPr xmlns:c15="http://schemas.microsoft.com/office/drawing/2012/chart"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6"/>
                    <c:layout>
                      <c:manualLayout>
                        <c:x val="-0.12427088801399826"/>
                        <c:y val="3.5662729658792651E-3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1B-DF9E-4390-A376-B0D2D841622B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'MEL-EDAD'!$Z$58</c15:sqref>
                  <c15:spPr xmlns:c15="http://schemas.microsoft.com/office/drawing/2012/chart"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6"/>
                    <c:delete val="1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1D-DF9E-4390-A376-B0D2D841622B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Aragón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ARAGÓN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'NEC-EDAD'!$B$3:$W$3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'CER-EDAD'!$B$13:$W$13</c:f>
              <c:numCache>
                <c:formatCode>#,##0</c:formatCode>
                <c:ptCount val="22"/>
                <c:pt idx="0">
                  <c:v>1651.2400000000002</c:v>
                </c:pt>
                <c:pt idx="1">
                  <c:v>218.57999999999998</c:v>
                </c:pt>
                <c:pt idx="2">
                  <c:v>119.39000000000001</c:v>
                </c:pt>
                <c:pt idx="3">
                  <c:v>194.67000000000007</c:v>
                </c:pt>
                <c:pt idx="4">
                  <c:v>182.82</c:v>
                </c:pt>
                <c:pt idx="5">
                  <c:v>223.45000000000002</c:v>
                </c:pt>
                <c:pt idx="6">
                  <c:v>227.59999999999997</c:v>
                </c:pt>
                <c:pt idx="7">
                  <c:v>209.70999999999998</c:v>
                </c:pt>
                <c:pt idx="8">
                  <c:v>251.61999999999998</c:v>
                </c:pt>
                <c:pt idx="9">
                  <c:v>305.8</c:v>
                </c:pt>
                <c:pt idx="10">
                  <c:v>282.65000000000003</c:v>
                </c:pt>
                <c:pt idx="11">
                  <c:v>482.61</c:v>
                </c:pt>
                <c:pt idx="12">
                  <c:v>322.20999999999998</c:v>
                </c:pt>
                <c:pt idx="13">
                  <c:v>444.61000000000013</c:v>
                </c:pt>
                <c:pt idx="14">
                  <c:v>470.25</c:v>
                </c:pt>
                <c:pt idx="15">
                  <c:v>395.55</c:v>
                </c:pt>
                <c:pt idx="16">
                  <c:v>552.99</c:v>
                </c:pt>
                <c:pt idx="17">
                  <c:v>509.9799999999999</c:v>
                </c:pt>
                <c:pt idx="18">
                  <c:v>564.46999999999991</c:v>
                </c:pt>
                <c:pt idx="19">
                  <c:v>519.33000000000004</c:v>
                </c:pt>
                <c:pt idx="20">
                  <c:v>508.85</c:v>
                </c:pt>
                <c:pt idx="21">
                  <c:v>302.48999999999995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3B-45B2-87FA-9CF2FCC62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442760"/>
        <c:axId val="511438840"/>
      </c:barChart>
      <c:catAx>
        <c:axId val="511442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Años</a:t>
                </a:r>
                <a:r>
                  <a:rPr lang="es-ES" baseline="0"/>
                  <a:t> de plantación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438840"/>
        <c:crosses val="autoZero"/>
        <c:auto val="1"/>
        <c:lblAlgn val="ctr"/>
        <c:lblOffset val="100"/>
        <c:noMultiLvlLbl val="0"/>
      </c:catAx>
      <c:valAx>
        <c:axId val="511438840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442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Sin info de 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3E6-422A-95DE-D744D0A440D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3E6-422A-95DE-D744D0A440D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3E6-422A-95DE-D744D0A440D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3E6-422A-95DE-D744D0A440D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3E6-422A-95DE-D744D0A440D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3E6-422A-95DE-D744D0A440DD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3E6-422A-95DE-D744D0A440DD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3E6-422A-95DE-D744D0A440DD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3E6-422A-95DE-D744D0A440DD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3E6-422A-95DE-D744D0A440D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'CER-EDAD'!$A$73:$A$89</c15:sqref>
                  </c15:fullRef>
                </c:ext>
              </c:extLst>
              <c:f>('CER-EDAD'!$A$73:$A$74,'CER-EDAD'!$A$76:$A$78,'CER-EDAD'!$A$82:$A$84,'CER-EDAD'!$A$86:$A$89)</c:f>
              <c:strCache>
                <c:ptCount val="12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 y LEÓN</c:v>
                </c:pt>
                <c:pt idx="4">
                  <c:v>C.-LA MANCHA</c:v>
                </c:pt>
                <c:pt idx="5">
                  <c:v>GALICIA</c:v>
                </c:pt>
                <c:pt idx="6">
                  <c:v>I. BALEARES</c:v>
                </c:pt>
                <c:pt idx="7">
                  <c:v>LA RIOJA</c:v>
                </c:pt>
                <c:pt idx="8">
                  <c:v>MURCIA</c:v>
                </c:pt>
                <c:pt idx="9">
                  <c:v>NAVARRA</c:v>
                </c:pt>
                <c:pt idx="10">
                  <c:v>PAÍS VASCO</c:v>
                </c:pt>
                <c:pt idx="11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'CER-EDAD'!$X$73:$X$89</c15:sqref>
                  </c15:fullRef>
                </c:ext>
              </c:extLst>
              <c:f>('CER-EDAD'!$X$73:$X$74,'CER-EDAD'!$X$76:$X$78,'CER-EDAD'!$X$82:$X$84,'CER-EDAD'!$X$86:$X$89)</c:f>
              <c:numCache>
                <c:formatCode>0.00%</c:formatCode>
                <c:ptCount val="12"/>
                <c:pt idx="0">
                  <c:v>3.8525632985109389E-3</c:v>
                </c:pt>
                <c:pt idx="1">
                  <c:v>3.1496958453003199E-3</c:v>
                </c:pt>
                <c:pt idx="2">
                  <c:v>9.0059997173580694E-3</c:v>
                </c:pt>
                <c:pt idx="3" formatCode="0%">
                  <c:v>5.7264568158168577E-2</c:v>
                </c:pt>
                <c:pt idx="4">
                  <c:v>2.2003929273084477E-3</c:v>
                </c:pt>
                <c:pt idx="5">
                  <c:v>9.5693779904306234E-3</c:v>
                </c:pt>
                <c:pt idx="6" formatCode="0%">
                  <c:v>2.3762376237623759E-2</c:v>
                </c:pt>
                <c:pt idx="7">
                  <c:v>8.1433874895213768E-3</c:v>
                </c:pt>
                <c:pt idx="8">
                  <c:v>1.4597182836688207E-2</c:v>
                </c:pt>
                <c:pt idx="9">
                  <c:v>6.6855471470356103E-3</c:v>
                </c:pt>
                <c:pt idx="10" formatCode="0%">
                  <c:v>7.4204946996466431E-2</c:v>
                </c:pt>
                <c:pt idx="11">
                  <c:v>3.0487420570359056E-3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7A-4667-80BB-16D008488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1446680"/>
        <c:axId val="511444328"/>
      </c:barChart>
      <c:catAx>
        <c:axId val="511446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444328"/>
        <c:crosses val="autoZero"/>
        <c:auto val="1"/>
        <c:lblAlgn val="ctr"/>
        <c:lblOffset val="100"/>
        <c:noMultiLvlLbl val="0"/>
      </c:catAx>
      <c:valAx>
        <c:axId val="511444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446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baseline="0">
                <a:effectLst/>
              </a:rPr>
              <a:t>Aragón y Extremadura </a:t>
            </a:r>
            <a:endParaRPr lang="es-ES" sz="1400">
              <a:effectLst/>
            </a:endParaRPr>
          </a:p>
          <a:p>
            <a:pPr>
              <a:defRPr/>
            </a:pPr>
            <a:r>
              <a:rPr lang="es-ES" sz="1400" b="0" i="0" baseline="0">
                <a:effectLst/>
              </a:rPr>
              <a:t>% según año plantación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'CER-EDAD'!$A$74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'CER-EDAD'!$B$72:$W$72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'CER-EDAD'!$B$74:$W$74</c:f>
              <c:numCache>
                <c:formatCode>0%</c:formatCode>
                <c:ptCount val="22"/>
                <c:pt idx="0">
                  <c:v>0.18410278823340534</c:v>
                </c:pt>
                <c:pt idx="1">
                  <c:v>2.4370283818256417E-2</c:v>
                </c:pt>
                <c:pt idx="2">
                  <c:v>1.3311227857359477E-2</c:v>
                </c:pt>
                <c:pt idx="3">
                  <c:v>2.170447044972083E-2</c:v>
                </c:pt>
                <c:pt idx="4">
                  <c:v>2.03832705995683E-2</c:v>
                </c:pt>
                <c:pt idx="5">
                  <c:v>2.4913257933888724E-2</c:v>
                </c:pt>
                <c:pt idx="6">
                  <c:v>2.5375956615587704E-2</c:v>
                </c:pt>
                <c:pt idx="7">
                  <c:v>2.3381335069661238E-2</c:v>
                </c:pt>
                <c:pt idx="8">
                  <c:v>2.8054034286529781E-2</c:v>
                </c:pt>
                <c:pt idx="9">
                  <c:v>3.4094760690011959E-2</c:v>
                </c:pt>
                <c:pt idx="10">
                  <c:v>3.1513682501739311E-2</c:v>
                </c:pt>
                <c:pt idx="11">
                  <c:v>5.3807954403553536E-2</c:v>
                </c:pt>
                <c:pt idx="12">
                  <c:v>3.5924371621742154E-2</c:v>
                </c:pt>
                <c:pt idx="13">
                  <c:v>4.9571195390406213E-2</c:v>
                </c:pt>
                <c:pt idx="14">
                  <c:v>5.2429892787698239E-2</c:v>
                </c:pt>
                <c:pt idx="15">
                  <c:v>4.4101316517116511E-2</c:v>
                </c:pt>
                <c:pt idx="16">
                  <c:v>6.1654878070535359E-2</c:v>
                </c:pt>
                <c:pt idx="17">
                  <c:v>5.6859535829602008E-2</c:v>
                </c:pt>
                <c:pt idx="18">
                  <c:v>6.2934825267138797E-2</c:v>
                </c:pt>
                <c:pt idx="19">
                  <c:v>5.7902001534152751E-2</c:v>
                </c:pt>
                <c:pt idx="20">
                  <c:v>5.6733547995790008E-2</c:v>
                </c:pt>
                <c:pt idx="21">
                  <c:v>3.3725716681235168E-2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38-4806-BCE6-6CA907199284}"/>
            </c:ext>
          </c:extLst>
        </c:ser>
        <c:ser>
          <c:idx val="1"/>
          <c:order val="1"/>
          <c:tx>
            <c:strRef>
              <c:f>'CER-EDAD'!$A$81</c:f>
              <c:strCache>
                <c:ptCount val="1"/>
                <c:pt idx="0">
                  <c:v>EXTREMADURA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'CER-EDAD'!$B$72:$W$72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'CER-EDAD'!$B$81:$W$81</c:f>
              <c:numCache>
                <c:formatCode>0%</c:formatCode>
                <c:ptCount val="22"/>
                <c:pt idx="0">
                  <c:v>0.20160933504315798</c:v>
                </c:pt>
                <c:pt idx="1">
                  <c:v>0.24853702495494204</c:v>
                </c:pt>
                <c:pt idx="2">
                  <c:v>2.2883904399799031E-2</c:v>
                </c:pt>
                <c:pt idx="3">
                  <c:v>1.8805572428826051E-2</c:v>
                </c:pt>
                <c:pt idx="4">
                  <c:v>2.0334165748010839E-2</c:v>
                </c:pt>
                <c:pt idx="5">
                  <c:v>3.0583115230688861E-2</c:v>
                </c:pt>
                <c:pt idx="6">
                  <c:v>5.4619401511345117E-2</c:v>
                </c:pt>
                <c:pt idx="7">
                  <c:v>1.4526011083863911E-2</c:v>
                </c:pt>
                <c:pt idx="8">
                  <c:v>1.4699743276314183E-2</c:v>
                </c:pt>
                <c:pt idx="9">
                  <c:v>3.7371169455130852E-2</c:v>
                </c:pt>
                <c:pt idx="10">
                  <c:v>2.9500726175567014E-2</c:v>
                </c:pt>
                <c:pt idx="11">
                  <c:v>8.7569774098154973E-2</c:v>
                </c:pt>
                <c:pt idx="12">
                  <c:v>2.1852760092090563E-2</c:v>
                </c:pt>
                <c:pt idx="13">
                  <c:v>2.9189508075422275E-2</c:v>
                </c:pt>
                <c:pt idx="14">
                  <c:v>1.8684334855677297E-2</c:v>
                </c:pt>
                <c:pt idx="15">
                  <c:v>2.4315007711709559E-2</c:v>
                </c:pt>
                <c:pt idx="16">
                  <c:v>4.375551505970638E-2</c:v>
                </c:pt>
                <c:pt idx="17">
                  <c:v>2.5414894973265247E-2</c:v>
                </c:pt>
                <c:pt idx="18">
                  <c:v>1.6358323271864639E-2</c:v>
                </c:pt>
                <c:pt idx="19">
                  <c:v>2.5999835016910774E-2</c:v>
                </c:pt>
                <c:pt idx="20">
                  <c:v>1.0581415404921002E-2</c:v>
                </c:pt>
                <c:pt idx="21">
                  <c:v>2.8084621326314061E-3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38-4806-BCE6-6CA907199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444720"/>
        <c:axId val="511445112"/>
      </c:barChart>
      <c:catAx>
        <c:axId val="51144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445112"/>
        <c:crosses val="autoZero"/>
        <c:auto val="1"/>
        <c:lblAlgn val="ctr"/>
        <c:lblOffset val="100"/>
        <c:noMultiLvlLbl val="0"/>
      </c:catAx>
      <c:valAx>
        <c:axId val="511445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44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Extremadura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EXTREMADURA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'NEC-EDAD'!$B$3:$W$3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'CER-EDAD'!$B$46:$W$46</c:f>
              <c:numCache>
                <c:formatCode>#,##0</c:formatCode>
                <c:ptCount val="22"/>
                <c:pt idx="0">
                  <c:v>1613.0399999999988</c:v>
                </c:pt>
                <c:pt idx="1">
                  <c:v>1988.4999999999989</c:v>
                </c:pt>
                <c:pt idx="2">
                  <c:v>183.09000000000003</c:v>
                </c:pt>
                <c:pt idx="3">
                  <c:v>150.46</c:v>
                </c:pt>
                <c:pt idx="4">
                  <c:v>162.69000000000003</c:v>
                </c:pt>
                <c:pt idx="5">
                  <c:v>244.69</c:v>
                </c:pt>
                <c:pt idx="6">
                  <c:v>437.00000000000011</c:v>
                </c:pt>
                <c:pt idx="7">
                  <c:v>116.22000000000003</c:v>
                </c:pt>
                <c:pt idx="8">
                  <c:v>117.61000000000001</c:v>
                </c:pt>
                <c:pt idx="9">
                  <c:v>298.99999999999994</c:v>
                </c:pt>
                <c:pt idx="10">
                  <c:v>236.03</c:v>
                </c:pt>
                <c:pt idx="11">
                  <c:v>700.63000000000011</c:v>
                </c:pt>
                <c:pt idx="12">
                  <c:v>174.83999999999997</c:v>
                </c:pt>
                <c:pt idx="13">
                  <c:v>233.54</c:v>
                </c:pt>
                <c:pt idx="14">
                  <c:v>149.48999999999998</c:v>
                </c:pt>
                <c:pt idx="15">
                  <c:v>194.54000000000002</c:v>
                </c:pt>
                <c:pt idx="16">
                  <c:v>350.07999999999993</c:v>
                </c:pt>
                <c:pt idx="17">
                  <c:v>203.34</c:v>
                </c:pt>
                <c:pt idx="18">
                  <c:v>130.88000000000002</c:v>
                </c:pt>
                <c:pt idx="19">
                  <c:v>208.02</c:v>
                </c:pt>
                <c:pt idx="20">
                  <c:v>84.660000000000025</c:v>
                </c:pt>
                <c:pt idx="21">
                  <c:v>22.470000000000002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3B-45B2-87FA-9CF2FCC62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446288"/>
        <c:axId val="511447072"/>
      </c:barChart>
      <c:catAx>
        <c:axId val="511446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Años</a:t>
                </a:r>
                <a:r>
                  <a:rPr lang="es-ES" baseline="0"/>
                  <a:t> de plantación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447072"/>
        <c:crosses val="autoZero"/>
        <c:auto val="1"/>
        <c:lblAlgn val="ctr"/>
        <c:lblOffset val="100"/>
        <c:noMultiLvlLbl val="0"/>
      </c:catAx>
      <c:valAx>
        <c:axId val="511447072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44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Sin info de 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B03-4634-B9F5-0E9BB5F5AAB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B03-4634-B9F5-0E9BB5F5AAB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B03-4634-B9F5-0E9BB5F5AAB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B03-4634-B9F5-0E9BB5F5AAB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B03-4634-B9F5-0E9BB5F5AAB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B03-4634-B9F5-0E9BB5F5AAB9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B03-4634-B9F5-0E9BB5F5AAB9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B03-4634-B9F5-0E9BB5F5AAB9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B03-4634-B9F5-0E9BB5F5AAB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'CIR-EDAD'!$A$71:$A$87</c15:sqref>
                  </c15:fullRef>
                </c:ext>
              </c:extLst>
              <c:f>('CIR-EDAD'!$A$71:$A$72,'CIR-EDAD'!$A$74:$A$76,'CIR-EDAD'!$A$81:$A$85,'CIR-EDAD'!$A$87)</c:f>
              <c:strCache>
                <c:ptCount val="11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 y LEÓN</c:v>
                </c:pt>
                <c:pt idx="4">
                  <c:v>C.-LA MANCHA</c:v>
                </c:pt>
                <c:pt idx="5">
                  <c:v>I. BALEARES</c:v>
                </c:pt>
                <c:pt idx="6">
                  <c:v>LA RIOJA</c:v>
                </c:pt>
                <c:pt idx="7">
                  <c:v>MADRID</c:v>
                </c:pt>
                <c:pt idx="8">
                  <c:v>MURCIA</c:v>
                </c:pt>
                <c:pt idx="9">
                  <c:v>NAVARRA</c:v>
                </c:pt>
                <c:pt idx="10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'CIR-EDAD'!$X$71:$X$87</c15:sqref>
                  </c15:fullRef>
                </c:ext>
              </c:extLst>
              <c:f>('CIR-EDAD'!$X$71:$X$72,'CIR-EDAD'!$X$74:$X$76,'CIR-EDAD'!$X$81:$X$85,'CIR-EDAD'!$X$87)</c:f>
              <c:numCache>
                <c:formatCode>0.00%</c:formatCode>
                <c:ptCount val="11"/>
                <c:pt idx="0">
                  <c:v>4.9199430322385753E-4</c:v>
                </c:pt>
                <c:pt idx="1">
                  <c:v>1.4113695644406331E-3</c:v>
                </c:pt>
                <c:pt idx="2" formatCode="0%">
                  <c:v>2.4713615023474182E-2</c:v>
                </c:pt>
                <c:pt idx="3" formatCode="0.0%">
                  <c:v>1.218055887270122E-2</c:v>
                </c:pt>
                <c:pt idx="4" formatCode="0.0%">
                  <c:v>3.6354951703640795E-3</c:v>
                </c:pt>
                <c:pt idx="5">
                  <c:v>2.0335536349771225E-3</c:v>
                </c:pt>
                <c:pt idx="6">
                  <c:v>5.4438860971524287E-3</c:v>
                </c:pt>
                <c:pt idx="7">
                  <c:v>1.9033117624666922E-3</c:v>
                </c:pt>
                <c:pt idx="8" formatCode="0%">
                  <c:v>4.9833527325880415E-2</c:v>
                </c:pt>
                <c:pt idx="9">
                  <c:v>4.5871559633027525E-3</c:v>
                </c:pt>
                <c:pt idx="10">
                  <c:v>4.2585356504460936E-3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CE-492E-A5FC-854BCBB8D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1449424"/>
        <c:axId val="511449816"/>
      </c:barChart>
      <c:catAx>
        <c:axId val="511449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449816"/>
        <c:crosses val="autoZero"/>
        <c:auto val="1"/>
        <c:lblAlgn val="ctr"/>
        <c:lblOffset val="100"/>
        <c:noMultiLvlLbl val="0"/>
      </c:catAx>
      <c:valAx>
        <c:axId val="511449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449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ESPAÑA</a:t>
            </a:r>
          </a:p>
        </c:rich>
      </c:tx>
      <c:layout>
        <c:manualLayout>
          <c:xMode val="edge"/>
          <c:yMode val="edge"/>
          <c:x val="0.45134711286089235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'ALB-EDAD'!$B$3:$W$3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'CIR-EDAD'!$B$66:$W$66</c:f>
              <c:numCache>
                <c:formatCode>#,##0</c:formatCode>
                <c:ptCount val="22"/>
                <c:pt idx="0">
                  <c:v>1104.78</c:v>
                </c:pt>
                <c:pt idx="1">
                  <c:v>338.76</c:v>
                </c:pt>
                <c:pt idx="2">
                  <c:v>160.93</c:v>
                </c:pt>
                <c:pt idx="3">
                  <c:v>255.16000000000003</c:v>
                </c:pt>
                <c:pt idx="4">
                  <c:v>381.3</c:v>
                </c:pt>
                <c:pt idx="5">
                  <c:v>407.97999999999996</c:v>
                </c:pt>
                <c:pt idx="6">
                  <c:v>432.71000000000004</c:v>
                </c:pt>
                <c:pt idx="7">
                  <c:v>265.06</c:v>
                </c:pt>
                <c:pt idx="8">
                  <c:v>267.57</c:v>
                </c:pt>
                <c:pt idx="9">
                  <c:v>283.24999999999994</c:v>
                </c:pt>
                <c:pt idx="10">
                  <c:v>353.93999999999994</c:v>
                </c:pt>
                <c:pt idx="11">
                  <c:v>516.91999999999996</c:v>
                </c:pt>
                <c:pt idx="12">
                  <c:v>450.28999999999996</c:v>
                </c:pt>
                <c:pt idx="13">
                  <c:v>624.96</c:v>
                </c:pt>
                <c:pt idx="14">
                  <c:v>467.73</c:v>
                </c:pt>
                <c:pt idx="15">
                  <c:v>691.79000000000008</c:v>
                </c:pt>
                <c:pt idx="16">
                  <c:v>679.62000000000012</c:v>
                </c:pt>
                <c:pt idx="17">
                  <c:v>658.70000000000016</c:v>
                </c:pt>
                <c:pt idx="18">
                  <c:v>536.68000000000006</c:v>
                </c:pt>
                <c:pt idx="19">
                  <c:v>522.1400000000001</c:v>
                </c:pt>
                <c:pt idx="20">
                  <c:v>522.68999999999994</c:v>
                </c:pt>
                <c:pt idx="21">
                  <c:v>260.01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30-4070-A48D-44BC2371A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452952"/>
        <c:axId val="511452560"/>
      </c:barChart>
      <c:catAx>
        <c:axId val="511452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Años</a:t>
                </a:r>
                <a:r>
                  <a:rPr lang="es-ES" baseline="0"/>
                  <a:t> de plantación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452560"/>
        <c:crosses val="autoZero"/>
        <c:auto val="1"/>
        <c:lblAlgn val="ctr"/>
        <c:lblOffset val="100"/>
        <c:noMultiLvlLbl val="0"/>
      </c:catAx>
      <c:valAx>
        <c:axId val="51145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452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Aragón y Extremadura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ARAGÓN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'NEC-EDAD'!$B$3:$W$3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'CIR-EDAD'!$B$13:$W$13</c:f>
              <c:numCache>
                <c:formatCode>#,##0</c:formatCode>
                <c:ptCount val="22"/>
                <c:pt idx="0">
                  <c:v>216.16000000000008</c:v>
                </c:pt>
                <c:pt idx="1">
                  <c:v>41.260000000000005</c:v>
                </c:pt>
                <c:pt idx="2">
                  <c:v>31.9</c:v>
                </c:pt>
                <c:pt idx="3">
                  <c:v>29.180000000000003</c:v>
                </c:pt>
                <c:pt idx="4">
                  <c:v>29.08</c:v>
                </c:pt>
                <c:pt idx="5">
                  <c:v>62.850000000000009</c:v>
                </c:pt>
                <c:pt idx="6">
                  <c:v>45.75</c:v>
                </c:pt>
                <c:pt idx="7">
                  <c:v>18.730000000000004</c:v>
                </c:pt>
                <c:pt idx="8">
                  <c:v>27.779999999999998</c:v>
                </c:pt>
                <c:pt idx="9">
                  <c:v>28.570000000000004</c:v>
                </c:pt>
                <c:pt idx="10">
                  <c:v>26.419999999999998</c:v>
                </c:pt>
                <c:pt idx="11">
                  <c:v>47.650000000000006</c:v>
                </c:pt>
                <c:pt idx="12">
                  <c:v>32.469999999999992</c:v>
                </c:pt>
                <c:pt idx="13">
                  <c:v>28.15</c:v>
                </c:pt>
                <c:pt idx="14">
                  <c:v>25.990000000000002</c:v>
                </c:pt>
                <c:pt idx="15">
                  <c:v>63.17</c:v>
                </c:pt>
                <c:pt idx="16">
                  <c:v>43.61</c:v>
                </c:pt>
                <c:pt idx="17">
                  <c:v>55.640000000000008</c:v>
                </c:pt>
                <c:pt idx="18">
                  <c:v>64.17</c:v>
                </c:pt>
                <c:pt idx="19">
                  <c:v>76.179999999999993</c:v>
                </c:pt>
                <c:pt idx="20">
                  <c:v>57.050000000000004</c:v>
                </c:pt>
                <c:pt idx="21">
                  <c:v>66.14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33-48F0-80B9-EBB2FF54123E}"/>
            </c:ext>
          </c:extLst>
        </c:ser>
        <c:ser>
          <c:idx val="1"/>
          <c:order val="1"/>
          <c:tx>
            <c:v>EXTREMADURA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'NEC-EDAD'!$B$3:$W$3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'CIR-EDAD'!$B$46:$W$46</c:f>
              <c:numCache>
                <c:formatCode>#,##0</c:formatCode>
                <c:ptCount val="22"/>
                <c:pt idx="0">
                  <c:v>197.89000000000001</c:v>
                </c:pt>
                <c:pt idx="1">
                  <c:v>139.41000000000003</c:v>
                </c:pt>
                <c:pt idx="2">
                  <c:v>74.440000000000012</c:v>
                </c:pt>
                <c:pt idx="3">
                  <c:v>140.26</c:v>
                </c:pt>
                <c:pt idx="4">
                  <c:v>305.40000000000003</c:v>
                </c:pt>
                <c:pt idx="5">
                  <c:v>236.94999999999996</c:v>
                </c:pt>
                <c:pt idx="6">
                  <c:v>185.54000000000002</c:v>
                </c:pt>
                <c:pt idx="7">
                  <c:v>187.78999999999996</c:v>
                </c:pt>
                <c:pt idx="8">
                  <c:v>167.61999999999998</c:v>
                </c:pt>
                <c:pt idx="9">
                  <c:v>181.41999999999996</c:v>
                </c:pt>
                <c:pt idx="10">
                  <c:v>203.37</c:v>
                </c:pt>
                <c:pt idx="11">
                  <c:v>337.94000000000005</c:v>
                </c:pt>
                <c:pt idx="12">
                  <c:v>281.85000000000002</c:v>
                </c:pt>
                <c:pt idx="13">
                  <c:v>398.14</c:v>
                </c:pt>
                <c:pt idx="14">
                  <c:v>312.87</c:v>
                </c:pt>
                <c:pt idx="15">
                  <c:v>424.97</c:v>
                </c:pt>
                <c:pt idx="16">
                  <c:v>457.75000000000006</c:v>
                </c:pt>
                <c:pt idx="17">
                  <c:v>401.96999999999997</c:v>
                </c:pt>
                <c:pt idx="18">
                  <c:v>300.02</c:v>
                </c:pt>
                <c:pt idx="19">
                  <c:v>281.54000000000002</c:v>
                </c:pt>
                <c:pt idx="20">
                  <c:v>379.87</c:v>
                </c:pt>
                <c:pt idx="21">
                  <c:v>151.97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633-48F0-80B9-EBB2FF541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450600"/>
        <c:axId val="511453344"/>
      </c:barChart>
      <c:catAx>
        <c:axId val="511450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Años</a:t>
                </a:r>
                <a:r>
                  <a:rPr lang="es-ES" baseline="0"/>
                  <a:t> de plantación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453344"/>
        <c:crosses val="autoZero"/>
        <c:auto val="1"/>
        <c:lblAlgn val="ctr"/>
        <c:lblOffset val="100"/>
        <c:noMultiLvlLbl val="0"/>
      </c:catAx>
      <c:valAx>
        <c:axId val="51145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450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baseline="0">
                <a:effectLst/>
              </a:rPr>
              <a:t>Aragón y Extremadura </a:t>
            </a:r>
            <a:endParaRPr lang="es-ES" sz="1400">
              <a:effectLst/>
            </a:endParaRPr>
          </a:p>
          <a:p>
            <a:pPr>
              <a:defRPr/>
            </a:pPr>
            <a:r>
              <a:rPr lang="es-ES" sz="1400" b="0" i="0" baseline="0">
                <a:effectLst/>
              </a:rPr>
              <a:t>% según año plantación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'CIR-EDAD'!$A$72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'CIR-EDAD'!$B$70:$W$70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'CIR-EDAD'!$B$72:$W$72</c:f>
              <c:numCache>
                <c:formatCode>0%</c:formatCode>
                <c:ptCount val="22"/>
                <c:pt idx="0">
                  <c:v>0.19308964876549831</c:v>
                </c:pt>
                <c:pt idx="1">
                  <c:v>3.6856397613177543E-2</c:v>
                </c:pt>
                <c:pt idx="2">
                  <c:v>2.849537285168113E-2</c:v>
                </c:pt>
                <c:pt idx="3">
                  <c:v>2.6065673348340299E-2</c:v>
                </c:pt>
                <c:pt idx="4">
                  <c:v>2.5976346160717468E-2</c:v>
                </c:pt>
                <c:pt idx="5">
                  <c:v>5.6142137420945433E-2</c:v>
                </c:pt>
                <c:pt idx="6">
                  <c:v>4.0867188337442378E-2</c:v>
                </c:pt>
                <c:pt idx="7">
                  <c:v>1.67309822417551E-2</c:v>
                </c:pt>
                <c:pt idx="8">
                  <c:v>2.4815092721620746E-2</c:v>
                </c:pt>
                <c:pt idx="9">
                  <c:v>2.5520777503841068E-2</c:v>
                </c:pt>
                <c:pt idx="10">
                  <c:v>2.3600242969950329E-2</c:v>
                </c:pt>
                <c:pt idx="11">
                  <c:v>4.2564404902276053E-2</c:v>
                </c:pt>
                <c:pt idx="12">
                  <c:v>2.9004537821131226E-2</c:v>
                </c:pt>
                <c:pt idx="13">
                  <c:v>2.5145603315825198E-2</c:v>
                </c:pt>
                <c:pt idx="14">
                  <c:v>2.3216136063172185E-2</c:v>
                </c:pt>
                <c:pt idx="15">
                  <c:v>5.6427984421338465E-2</c:v>
                </c:pt>
                <c:pt idx="16">
                  <c:v>3.8955586522313922E-2</c:v>
                </c:pt>
                <c:pt idx="17">
                  <c:v>4.9701647193339762E-2</c:v>
                </c:pt>
                <c:pt idx="18">
                  <c:v>5.7321256297566715E-2</c:v>
                </c:pt>
                <c:pt idx="19">
                  <c:v>6.8049451531067978E-2</c:v>
                </c:pt>
                <c:pt idx="20">
                  <c:v>5.096116053882159E-2</c:v>
                </c:pt>
                <c:pt idx="21">
                  <c:v>5.9081001893736364E-2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8E-4224-B555-8E991C3FB7F6}"/>
            </c:ext>
          </c:extLst>
        </c:ser>
        <c:ser>
          <c:idx val="1"/>
          <c:order val="1"/>
          <c:tx>
            <c:strRef>
              <c:f>'CIR-EDAD'!$A$79</c:f>
              <c:strCache>
                <c:ptCount val="1"/>
                <c:pt idx="0">
                  <c:v>EXTREMADURA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'CIR-EDAD'!$B$70:$W$70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'CIR-EDAD'!$B$79:$W$79</c:f>
              <c:numCache>
                <c:formatCode>0%</c:formatCode>
                <c:ptCount val="22"/>
                <c:pt idx="0">
                  <c:v>3.4421758294514854E-2</c:v>
                </c:pt>
                <c:pt idx="1">
                  <c:v>2.424951904511757E-2</c:v>
                </c:pt>
                <c:pt idx="2">
                  <c:v>1.2948383887228692E-2</c:v>
                </c:pt>
                <c:pt idx="3">
                  <c:v>2.4397371359789036E-2</c:v>
                </c:pt>
                <c:pt idx="4">
                  <c:v>5.3122466941961877E-2</c:v>
                </c:pt>
                <c:pt idx="5">
                  <c:v>4.1216007013418023E-2</c:v>
                </c:pt>
                <c:pt idx="6">
                  <c:v>3.2273551134288168E-2</c:v>
                </c:pt>
                <c:pt idx="7">
                  <c:v>3.2664924908418526E-2</c:v>
                </c:pt>
                <c:pt idx="8">
                  <c:v>2.9156476453214304E-2</c:v>
                </c:pt>
                <c:pt idx="9">
                  <c:v>3.1556902267880556E-2</c:v>
                </c:pt>
                <c:pt idx="10">
                  <c:v>3.537497086439681E-2</c:v>
                </c:pt>
                <c:pt idx="11">
                  <c:v>5.8782601435385065E-2</c:v>
                </c:pt>
                <c:pt idx="12">
                  <c:v>4.9026088106064035E-2</c:v>
                </c:pt>
                <c:pt idx="13">
                  <c:v>6.9254024192117555E-2</c:v>
                </c:pt>
                <c:pt idx="14">
                  <c:v>5.4421827872074696E-2</c:v>
                </c:pt>
                <c:pt idx="15">
                  <c:v>7.3920939018747675E-2</c:v>
                </c:pt>
                <c:pt idx="16">
                  <c:v>7.9622820048078094E-2</c:v>
                </c:pt>
                <c:pt idx="17">
                  <c:v>6.9920229327637237E-2</c:v>
                </c:pt>
                <c:pt idx="18">
                  <c:v>5.2186648762041259E-2</c:v>
                </c:pt>
                <c:pt idx="19">
                  <c:v>4.8972165497183848E-2</c:v>
                </c:pt>
                <c:pt idx="20">
                  <c:v>6.6076069146178973E-2</c:v>
                </c:pt>
                <c:pt idx="21">
                  <c:v>2.6434254424263084E-2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E8E-4224-B555-8E991C3FB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450992"/>
        <c:axId val="511451384"/>
      </c:barChart>
      <c:catAx>
        <c:axId val="51145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451384"/>
        <c:crosses val="autoZero"/>
        <c:auto val="1"/>
        <c:lblAlgn val="ctr"/>
        <c:lblOffset val="100"/>
        <c:noMultiLvlLbl val="0"/>
      </c:catAx>
      <c:valAx>
        <c:axId val="511451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45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MELOCOTONERO:</a:t>
            </a:r>
            <a:r>
              <a:rPr lang="en-US" baseline="0"/>
              <a:t> </a:t>
            </a:r>
            <a:r>
              <a:rPr lang="en-US"/>
              <a:t>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782A64D-4046-4A38-A8EC-9663720A347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120-41D9-9F9F-CBF7B3E0B237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2DD408E-8F41-48B9-BA6A-E85C919D3D05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1E88FD8-EB6D-409B-8EE3-79AF7C5485B5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F431476-B5ED-475E-8F0F-E4A3E657C310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'MEL-PEND'!$B$24:$E$24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'MEL-PEND'!$B$41:$E$41</c:f>
              <c:numCache>
                <c:formatCode>#,##0</c:formatCode>
                <c:ptCount val="4"/>
                <c:pt idx="0">
                  <c:v>20384.3796666667</c:v>
                </c:pt>
                <c:pt idx="1">
                  <c:v>9105.7973333333302</c:v>
                </c:pt>
                <c:pt idx="2">
                  <c:v>1729.1503333333301</c:v>
                </c:pt>
                <c:pt idx="3">
                  <c:v>667.89400000000001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6C-4FA8-8B9E-77EE46FD6180}"/>
            </c:ext>
            <c:ext xmlns:c15="http://schemas.microsoft.com/office/drawing/2012/chart" uri="{02D57815-91ED-43cb-92C2-25804820EDAC}">
              <c15:datalabelsRange>
                <c15:f>'MEL-PEND'!$B$61:$E$61</c15:f>
                <c15:dlblRangeCache>
                  <c:ptCount val="4"/>
                  <c:pt idx="0">
                    <c:v>64%</c:v>
                  </c:pt>
                  <c:pt idx="1">
                    <c:v>29%</c:v>
                  </c:pt>
                  <c:pt idx="2">
                    <c:v>5%</c:v>
                  </c:pt>
                  <c:pt idx="3">
                    <c:v>2%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251720"/>
        <c:axId val="514254856"/>
      </c:barChart>
      <c:catAx>
        <c:axId val="514251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Tramos de pendiente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254856"/>
        <c:crosses val="autoZero"/>
        <c:auto val="1"/>
        <c:lblAlgn val="ctr"/>
        <c:lblOffset val="100"/>
        <c:noMultiLvlLbl val="0"/>
      </c:catAx>
      <c:valAx>
        <c:axId val="514254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251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Distribución de la superficie por pendiente y producto (%)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'MEL-PEND'!$A$65</c:f>
              <c:strCache>
                <c:ptCount val="1"/>
                <c:pt idx="0">
                  <c:v>Melocotonero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'MEL-PEND'!$B$64:$E$64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'MEL-PEND'!$B$65:$E$65</c:f>
              <c:numCache>
                <c:formatCode>0%</c:formatCode>
                <c:ptCount val="4"/>
                <c:pt idx="0">
                  <c:v>0.63926484699241737</c:v>
                </c:pt>
                <c:pt idx="1">
                  <c:v>0.28556258440162574</c:v>
                </c:pt>
                <c:pt idx="2">
                  <c:v>5.4227062159403636E-2</c:v>
                </c:pt>
                <c:pt idx="3">
                  <c:v>2.0945506446553117E-2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0F-46C2-9586-365123DD1F05}"/>
            </c:ext>
          </c:extLst>
        </c:ser>
        <c:ser>
          <c:idx val="1"/>
          <c:order val="1"/>
          <c:tx>
            <c:strRef>
              <c:f>'MEL-PEND'!$A$66</c:f>
              <c:strCache>
                <c:ptCount val="1"/>
                <c:pt idx="0">
                  <c:v>Paraguayo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'MEL-PEND'!$B$64:$E$64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'MEL-PEND'!$B$66:$E$66</c:f>
              <c:numCache>
                <c:formatCode>0%</c:formatCode>
                <c:ptCount val="4"/>
                <c:pt idx="0">
                  <c:v>0.62138420147345508</c:v>
                </c:pt>
                <c:pt idx="1">
                  <c:v>0.30154299120730554</c:v>
                </c:pt>
                <c:pt idx="2">
                  <c:v>5.942839327585421E-2</c:v>
                </c:pt>
                <c:pt idx="3">
                  <c:v>1.7644414043385081E-2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60F-46C2-9586-365123DD1F05}"/>
            </c:ext>
          </c:extLst>
        </c:ser>
        <c:ser>
          <c:idx val="2"/>
          <c:order val="2"/>
          <c:tx>
            <c:strRef>
              <c:f>'MEL-PEND'!$A$67</c:f>
              <c:strCache>
                <c:ptCount val="1"/>
                <c:pt idx="0">
                  <c:v>Platerina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'MEL-PEND'!$B$64:$E$64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'MEL-PEND'!$B$67:$E$67</c:f>
              <c:numCache>
                <c:formatCode>0%</c:formatCode>
                <c:ptCount val="4"/>
                <c:pt idx="0">
                  <c:v>0.57037160123488106</c:v>
                </c:pt>
                <c:pt idx="1">
                  <c:v>0.33121397899302973</c:v>
                </c:pt>
                <c:pt idx="2">
                  <c:v>7.6139335158251928E-2</c:v>
                </c:pt>
                <c:pt idx="3">
                  <c:v>2.2275084613837315E-2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60F-46C2-9586-365123DD1F05}"/>
            </c:ext>
          </c:extLst>
        </c:ser>
        <c:ser>
          <c:idx val="3"/>
          <c:order val="3"/>
          <c:tx>
            <c:strRef>
              <c:f>'MEL-PEND'!$A$68</c:f>
              <c:strCache>
                <c:ptCount val="1"/>
                <c:pt idx="0">
                  <c:v>Albaricoquero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'MEL-PEND'!$B$64:$E$64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'MEL-PEND'!$B$68:$E$68</c:f>
              <c:numCache>
                <c:formatCode>0%</c:formatCode>
                <c:ptCount val="4"/>
                <c:pt idx="0">
                  <c:v>0.48921847294102871</c:v>
                </c:pt>
                <c:pt idx="1">
                  <c:v>0.37455241235305214</c:v>
                </c:pt>
                <c:pt idx="2">
                  <c:v>9.6843968265406755E-2</c:v>
                </c:pt>
                <c:pt idx="3">
                  <c:v>3.9385146440512539E-2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60F-46C2-9586-365123DD1F05}"/>
            </c:ext>
          </c:extLst>
        </c:ser>
        <c:ser>
          <c:idx val="4"/>
          <c:order val="4"/>
          <c:tx>
            <c:strRef>
              <c:f>'MEL-PEND'!$A$69</c:f>
              <c:strCache>
                <c:ptCount val="1"/>
                <c:pt idx="0">
                  <c:v>Nectarino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'MEL-PEND'!$B$64:$E$64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'MEL-PEND'!$B$69:$E$69</c:f>
              <c:numCache>
                <c:formatCode>0%</c:formatCode>
                <c:ptCount val="4"/>
                <c:pt idx="0">
                  <c:v>0.66081414125859828</c:v>
                </c:pt>
                <c:pt idx="1">
                  <c:v>0.28423605511280003</c:v>
                </c:pt>
                <c:pt idx="2">
                  <c:v>4.3301249395606485E-2</c:v>
                </c:pt>
                <c:pt idx="3">
                  <c:v>1.1648554232994955E-2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60F-46C2-9586-365123DD1F05}"/>
            </c:ext>
          </c:extLst>
        </c:ser>
        <c:ser>
          <c:idx val="5"/>
          <c:order val="5"/>
          <c:tx>
            <c:strRef>
              <c:f>'MEL-PEND'!$A$70</c:f>
              <c:strCache>
                <c:ptCount val="1"/>
                <c:pt idx="0">
                  <c:v>Cerezo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'MEL-PEND'!$B$64:$E$64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'MEL-PEND'!$B$70:$E$70</c:f>
              <c:numCache>
                <c:formatCode>0%</c:formatCode>
                <c:ptCount val="4"/>
                <c:pt idx="0">
                  <c:v>0.24745794303289953</c:v>
                </c:pt>
                <c:pt idx="1">
                  <c:v>0.23542009274168341</c:v>
                </c:pt>
                <c:pt idx="2">
                  <c:v>0.17029017981941486</c:v>
                </c:pt>
                <c:pt idx="3">
                  <c:v>0.34683178440600215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60F-46C2-9586-365123DD1F05}"/>
            </c:ext>
          </c:extLst>
        </c:ser>
        <c:ser>
          <c:idx val="6"/>
          <c:order val="6"/>
          <c:tx>
            <c:strRef>
              <c:f>'MEL-PEND'!$A$71</c:f>
              <c:strCache>
                <c:ptCount val="1"/>
                <c:pt idx="0">
                  <c:v>Ciruelo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'MEL-PEND'!$B$64:$E$64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'MEL-PEND'!$B$71:$E$71</c:f>
              <c:numCache>
                <c:formatCode>0%</c:formatCode>
                <c:ptCount val="4"/>
                <c:pt idx="0">
                  <c:v>0.72301136745721473</c:v>
                </c:pt>
                <c:pt idx="1">
                  <c:v>0.20112146547379858</c:v>
                </c:pt>
                <c:pt idx="2">
                  <c:v>5.0695395884664547E-2</c:v>
                </c:pt>
                <c:pt idx="3">
                  <c:v>2.5171771184322182E-2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60F-46C2-9586-365123DD1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259560"/>
        <c:axId val="514252112"/>
      </c:barChart>
      <c:catAx>
        <c:axId val="514259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252112"/>
        <c:crosses val="autoZero"/>
        <c:auto val="1"/>
        <c:lblAlgn val="ctr"/>
        <c:lblOffset val="100"/>
        <c:noMultiLvlLbl val="0"/>
      </c:catAx>
      <c:valAx>
        <c:axId val="51425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259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Representatividad de la información </a:t>
            </a:r>
          </a:p>
          <a:p>
            <a:pPr>
              <a:defRPr/>
            </a:pPr>
            <a:r>
              <a:rPr lang="en-US" sz="1400" b="0" i="0" baseline="0">
                <a:effectLst/>
              </a:rPr>
              <a:t>RSU REGEPA vs Superficies anuales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('MEL-REPR'!$A$8,'MEL-REPR'!$A$17,'MEL-REPR'!$A$21,'MEL-REPR'!$A$25,'MEL-REPR'!$A$33,'MEL-REPR'!$A$39,'MEL-REPR'!$A$41,'MEL-REPR'!$A$46,'MEL-REPR'!$A$49,'MEL-REPR'!$A$54,'MEL-REPR'!$A$56,'MEL-REPR'!$A$58,'MEL-REPR'!$A$60,'MEL-REPR'!$A$62,'MEL-REPR'!$A$64,'MEL-REPR'!$A$67,'MEL-REPR'!$A$71)</c15:sqref>
                  </c15:fullRef>
                </c:ext>
              </c:extLst>
              <c:f>('MEL-REPR'!$A$8,'MEL-REPR'!$A$17,'MEL-REPR'!$A$21,'MEL-REPR'!$A$33,'MEL-REPR'!$A$41,'MEL-REPR'!$A$46,'MEL-REPR'!$A$56,'MEL-REPR'!$A$60,'MEL-REPR'!$A$62,'MEL-REPR'!$A$71)</c:f>
              <c:strCache>
                <c:ptCount val="10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LA RIOJA</c:v>
                </c:pt>
                <c:pt idx="7">
                  <c:v>MURCIA</c:v>
                </c:pt>
                <c:pt idx="8">
                  <c:v>NAVARRA</c:v>
                </c:pt>
                <c:pt idx="9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MEL-REPR'!$F$8,'MEL-REPR'!$F$17,'MEL-REPR'!$F$21,'MEL-REPR'!$F$25,'MEL-REPR'!$F$33,'MEL-REPR'!$F$39,'MEL-REPR'!$F$41,'MEL-REPR'!$F$46,'MEL-REPR'!$F$49,'MEL-REPR'!$F$54,'MEL-REPR'!$F$56,'MEL-REPR'!$F$58,'MEL-REPR'!$F$60,'MEL-REPR'!$F$62,'MEL-REPR'!$F$64,'MEL-REPR'!$F$67,'MEL-REPR'!$F$71)</c15:sqref>
                  </c15:fullRef>
                </c:ext>
              </c:extLst>
              <c:f>('MEL-REPR'!$F$8,'MEL-REPR'!$F$17,'MEL-REPR'!$F$21,'MEL-REPR'!$F$33,'MEL-REPR'!$F$41,'MEL-REPR'!$F$46,'MEL-REPR'!$F$56,'MEL-REPR'!$F$60,'MEL-REPR'!$F$62,'MEL-REPR'!$F$71)</c:f>
              <c:numCache>
                <c:formatCode>0%</c:formatCode>
                <c:ptCount val="10"/>
                <c:pt idx="0">
                  <c:v>0.62130163678877626</c:v>
                </c:pt>
                <c:pt idx="1">
                  <c:v>1.0044465217729999</c:v>
                </c:pt>
                <c:pt idx="2">
                  <c:v>0.74827037773359817</c:v>
                </c:pt>
                <c:pt idx="3">
                  <c:v>0.47906235349273307</c:v>
                </c:pt>
                <c:pt idx="4">
                  <c:v>0.95294903640256967</c:v>
                </c:pt>
                <c:pt idx="5">
                  <c:v>1.0040131270511019</c:v>
                </c:pt>
                <c:pt idx="6">
                  <c:v>0.89019417475728169</c:v>
                </c:pt>
                <c:pt idx="7">
                  <c:v>0.69835640864275284</c:v>
                </c:pt>
                <c:pt idx="8">
                  <c:v>0.81761229314420836</c:v>
                </c:pt>
                <c:pt idx="9">
                  <c:v>0.84296937556333451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B4-4FD7-B72B-F7981B7D9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6476376"/>
        <c:axId val="506471280"/>
      </c:barChart>
      <c:catAx>
        <c:axId val="506476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6471280"/>
        <c:crosses val="autoZero"/>
        <c:auto val="1"/>
        <c:lblAlgn val="ctr"/>
        <c:lblOffset val="100"/>
        <c:noMultiLvlLbl val="0"/>
      </c:catAx>
      <c:valAx>
        <c:axId val="50647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6476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PARAGUAYO: 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E74EEA1-5FAD-40C1-8D9D-95ECE971B39A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A15-4C62-B4AE-2D4F6C3D55A3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3CDE76D-AAC9-4B3F-90A7-0717A66CC045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7B62F4B-D40C-4097-A64B-E2086B495220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87A10AC-F650-4155-B326-68FE84DBE34B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'MEL-PEND'!$B$24:$E$24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'PAR-PEND'!$B$41:$E$41</c:f>
              <c:numCache>
                <c:formatCode>#,##0</c:formatCode>
                <c:ptCount val="4"/>
                <c:pt idx="0">
                  <c:v>6011.1981666666697</c:v>
                </c:pt>
                <c:pt idx="1">
                  <c:v>2917.0916666666699</c:v>
                </c:pt>
                <c:pt idx="2">
                  <c:v>574.90333333333297</c:v>
                </c:pt>
                <c:pt idx="3">
                  <c:v>170.69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6B-4D0E-AD17-6E511609EB09}"/>
            </c:ext>
            <c:ext xmlns:c15="http://schemas.microsoft.com/office/drawing/2012/chart" uri="{02D57815-91ED-43cb-92C2-25804820EDAC}">
              <c15:datalabelsRange>
                <c15:f>'PAR-PEND'!$B$61:$E$61</c15:f>
                <c15:dlblRangeCache>
                  <c:ptCount val="4"/>
                  <c:pt idx="0">
                    <c:v>62%</c:v>
                  </c:pt>
                  <c:pt idx="1">
                    <c:v>30%</c:v>
                  </c:pt>
                  <c:pt idx="2">
                    <c:v>6%</c:v>
                  </c:pt>
                  <c:pt idx="3">
                    <c:v>2%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252504"/>
        <c:axId val="514259952"/>
      </c:barChart>
      <c:catAx>
        <c:axId val="51425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Tramos de pendiente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259952"/>
        <c:crosses val="autoZero"/>
        <c:auto val="1"/>
        <c:lblAlgn val="ctr"/>
        <c:lblOffset val="100"/>
        <c:noMultiLvlLbl val="0"/>
      </c:catAx>
      <c:valAx>
        <c:axId val="51425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252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4F449E1-ED2B-4B6B-9066-D1C54DA2E610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FAB-4359-8609-C040AD0547DA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822250F-65D7-4CA6-A8FC-9DD991418065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3BB5371-0ABE-498B-9459-AEA83023331B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3183363-F9A4-4010-80C7-A81B2F130D4B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'MEL-PEND'!$B$24:$E$24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'PLA-PEND'!$B$24:$E$24</c:f>
              <c:numCache>
                <c:formatCode>#,##0</c:formatCode>
                <c:ptCount val="4"/>
                <c:pt idx="0">
                  <c:v>217.39333333333335</c:v>
                </c:pt>
                <c:pt idx="1">
                  <c:v>126.24</c:v>
                </c:pt>
                <c:pt idx="2">
                  <c:v>29.02</c:v>
                </c:pt>
                <c:pt idx="3">
                  <c:v>8.49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8F-4EE4-8D00-2CA179820927}"/>
            </c:ext>
            <c:ext xmlns:c15="http://schemas.microsoft.com/office/drawing/2012/chart" uri="{02D57815-91ED-43cb-92C2-25804820EDAC}">
              <c15:datalabelsRange>
                <c15:f>'PLA-PEND'!$B$36:$E$36</c15:f>
                <c15:dlblRangeCache>
                  <c:ptCount val="4"/>
                  <c:pt idx="0">
                    <c:v>57%</c:v>
                  </c:pt>
                  <c:pt idx="1">
                    <c:v>33%</c:v>
                  </c:pt>
                  <c:pt idx="2">
                    <c:v>8%</c:v>
                  </c:pt>
                  <c:pt idx="3">
                    <c:v>2%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260736"/>
        <c:axId val="514252896"/>
      </c:barChart>
      <c:catAx>
        <c:axId val="514260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Tramos de pendiente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252896"/>
        <c:crosses val="autoZero"/>
        <c:auto val="1"/>
        <c:lblAlgn val="ctr"/>
        <c:lblOffset val="100"/>
        <c:noMultiLvlLbl val="0"/>
      </c:catAx>
      <c:valAx>
        <c:axId val="51425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260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3B0D78E-84CA-4DE5-BD7F-96245F1D3B92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081-416A-8FD8-41600700C06F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7820B19-B38C-448E-8C58-8A01F6831E7A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D56D9A5-9EA6-40BF-9913-6E5BABA61CF6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F135794-32DE-44EF-950C-6C1D537AA84B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'MEL-PEND'!$B$24:$E$24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'ALB-PEND'!$B$32:$E$32</c:f>
              <c:numCache>
                <c:formatCode>#,##0</c:formatCode>
                <c:ptCount val="4"/>
                <c:pt idx="0">
                  <c:v>7307.01</c:v>
                </c:pt>
                <c:pt idx="1">
                  <c:v>5594.3476666666702</c:v>
                </c:pt>
                <c:pt idx="2">
                  <c:v>1446.47</c:v>
                </c:pt>
                <c:pt idx="3">
                  <c:v>588.26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BB-4229-8BFC-7C8245BBE762}"/>
            </c:ext>
            <c:ext xmlns:c15="http://schemas.microsoft.com/office/drawing/2012/chart" uri="{02D57815-91ED-43cb-92C2-25804820EDAC}">
              <c15:datalabelsRange>
                <c15:f>'ALB-PEND'!$B$48:$E$48</c15:f>
                <c15:dlblRangeCache>
                  <c:ptCount val="4"/>
                  <c:pt idx="0">
                    <c:v>49%</c:v>
                  </c:pt>
                  <c:pt idx="1">
                    <c:v>37%</c:v>
                  </c:pt>
                  <c:pt idx="2">
                    <c:v>10%</c:v>
                  </c:pt>
                  <c:pt idx="3">
                    <c:v>4%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258384"/>
        <c:axId val="514256816"/>
      </c:barChart>
      <c:catAx>
        <c:axId val="514258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Tramos de pendiente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256816"/>
        <c:crosses val="autoZero"/>
        <c:auto val="1"/>
        <c:lblAlgn val="ctr"/>
        <c:lblOffset val="100"/>
        <c:noMultiLvlLbl val="0"/>
      </c:catAx>
      <c:valAx>
        <c:axId val="51425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25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NECTARINO: 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F0D39F4-F27C-4B12-BC71-D1262F448D90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1E2-45AD-8BC5-94C550DB75CF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567C5C6-C701-4CDD-8FA7-EB1BD12E5098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2D1CFF8-B977-40DA-9700-222379563D42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FBE6D07-E2EA-455F-8E03-D5DA275A3770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'MEL-PEND'!$B$24:$E$24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'NEC-PEND'!$B$36:$E$36</c:f>
              <c:numCache>
                <c:formatCode>#,##0</c:formatCode>
                <c:ptCount val="4"/>
                <c:pt idx="0">
                  <c:v>17164.012166666631</c:v>
                </c:pt>
                <c:pt idx="1">
                  <c:v>7382.7583333333332</c:v>
                </c:pt>
                <c:pt idx="2">
                  <c:v>1124.708333333333</c:v>
                </c:pt>
                <c:pt idx="3">
                  <c:v>302.56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33-4D64-83DA-B2F65849CB58}"/>
            </c:ext>
            <c:ext xmlns:c15="http://schemas.microsoft.com/office/drawing/2012/chart" uri="{02D57815-91ED-43cb-92C2-25804820EDAC}">
              <c15:datalabelsRange>
                <c15:f>'NEC-PEND'!$B$54:$E$54</c15:f>
                <c15:dlblRangeCache>
                  <c:ptCount val="4"/>
                  <c:pt idx="0">
                    <c:v>66%</c:v>
                  </c:pt>
                  <c:pt idx="1">
                    <c:v>28%</c:v>
                  </c:pt>
                  <c:pt idx="2">
                    <c:v>4%</c:v>
                  </c:pt>
                  <c:pt idx="3">
                    <c:v>1%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250152"/>
        <c:axId val="514253288"/>
      </c:barChart>
      <c:catAx>
        <c:axId val="514250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Tramos de pendiente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253288"/>
        <c:crosses val="autoZero"/>
        <c:auto val="1"/>
        <c:lblAlgn val="ctr"/>
        <c:lblOffset val="100"/>
        <c:noMultiLvlLbl val="0"/>
      </c:catAx>
      <c:valAx>
        <c:axId val="514253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250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42607F8-9443-445E-95FA-2538939B2DB2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F2A-488D-94E6-A305B2A3868A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BE5AF83-7172-48DC-B25C-B8A2282C7380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468E152-7E2C-413D-BA2E-71B6EA26B3EA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8144DF7-CA16-4A85-89F7-0F5D3E57B49F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'MEL-PEND'!$B$24:$E$24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'CER-PEND'!$B$42:$E$42</c:f>
              <c:numCache>
                <c:formatCode>#,##0</c:formatCode>
                <c:ptCount val="4"/>
                <c:pt idx="0">
                  <c:v>5270.2862500000001</c:v>
                </c:pt>
                <c:pt idx="1">
                  <c:v>5013.9076666666697</c:v>
                </c:pt>
                <c:pt idx="2">
                  <c:v>3626.79</c:v>
                </c:pt>
                <c:pt idx="3">
                  <c:v>7386.7209999999804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25-47F3-9809-3CACC79EF0B5}"/>
            </c:ext>
            <c:ext xmlns:c15="http://schemas.microsoft.com/office/drawing/2012/chart" uri="{02D57815-91ED-43cb-92C2-25804820EDAC}">
              <c15:datalabelsRange>
                <c15:f>'CER-PEND'!$B$63:$E$63</c15:f>
                <c15:dlblRangeCache>
                  <c:ptCount val="4"/>
                  <c:pt idx="0">
                    <c:v>25%</c:v>
                  </c:pt>
                  <c:pt idx="1">
                    <c:v>24%</c:v>
                  </c:pt>
                  <c:pt idx="2">
                    <c:v>17%</c:v>
                  </c:pt>
                  <c:pt idx="3">
                    <c:v>35%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256032"/>
        <c:axId val="514253680"/>
      </c:barChart>
      <c:catAx>
        <c:axId val="514256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Tramos de pendiente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253680"/>
        <c:crosses val="autoZero"/>
        <c:auto val="1"/>
        <c:lblAlgn val="ctr"/>
        <c:lblOffset val="100"/>
        <c:noMultiLvlLbl val="0"/>
      </c:catAx>
      <c:valAx>
        <c:axId val="51425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256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Aragón y</a:t>
            </a:r>
            <a:r>
              <a:rPr lang="es-ES" baseline="0"/>
              <a:t> Extremadura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'CER-PEND'!$A$48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'CER-PEND'!$B$46:$E$46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'CER-PEND'!$B$48:$E$48</c:f>
              <c:numCache>
                <c:formatCode>0%</c:formatCode>
                <c:ptCount val="4"/>
                <c:pt idx="0">
                  <c:v>0.34871348324198748</c:v>
                </c:pt>
                <c:pt idx="1">
                  <c:v>0.31043384725708184</c:v>
                </c:pt>
                <c:pt idx="2">
                  <c:v>0.17203981628506559</c:v>
                </c:pt>
                <c:pt idx="3">
                  <c:v>0.16881285321586528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72-47C1-97A2-DE460564B912}"/>
            </c:ext>
          </c:extLst>
        </c:ser>
        <c:ser>
          <c:idx val="1"/>
          <c:order val="1"/>
          <c:tx>
            <c:strRef>
              <c:f>'CER-PEND'!$A$55</c:f>
              <c:strCache>
                <c:ptCount val="1"/>
                <c:pt idx="0">
                  <c:v>EXTREMADURA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'CER-PEND'!$B$46:$E$46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'CER-PEND'!$B$55:$E$55</c:f>
              <c:numCache>
                <c:formatCode>0%</c:formatCode>
                <c:ptCount val="4"/>
                <c:pt idx="0">
                  <c:v>7.5772537862466655E-2</c:v>
                </c:pt>
                <c:pt idx="1">
                  <c:v>9.0540590355907613E-2</c:v>
                </c:pt>
                <c:pt idx="2">
                  <c:v>0.17517474092495866</c:v>
                </c:pt>
                <c:pt idx="3">
                  <c:v>0.65851213085666704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72-47C1-97A2-DE460564B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259168"/>
        <c:axId val="514254464"/>
      </c:barChart>
      <c:catAx>
        <c:axId val="51425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254464"/>
        <c:crosses val="autoZero"/>
        <c:auto val="1"/>
        <c:lblAlgn val="ctr"/>
        <c:lblOffset val="100"/>
        <c:noMultiLvlLbl val="0"/>
      </c:catAx>
      <c:valAx>
        <c:axId val="51425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259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1B0E47B-2D66-43D5-AA55-DC1F6380A7DA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FD4-40D5-AAE6-4B51C27804F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62DC495-6D2F-4913-8E72-39BE214D4D3D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254BFD5-4BB0-4958-AD62-0BB4D2C224D6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E7A243F-0B12-44C2-BDF4-C0373E0A0CF1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'MEL-PEND'!$B$24:$E$24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'CIR-PEND'!$B$42:$E$42</c:f>
              <c:numCache>
                <c:formatCode>#,##0</c:formatCode>
                <c:ptCount val="4"/>
                <c:pt idx="0">
                  <c:v>8332.4763333333394</c:v>
                </c:pt>
                <c:pt idx="1">
                  <c:v>2317.8609999999971</c:v>
                </c:pt>
                <c:pt idx="2">
                  <c:v>584.24833333333299</c:v>
                </c:pt>
                <c:pt idx="3">
                  <c:v>290.09666666666698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62-437A-8839-BD94528A2BB8}"/>
            </c:ext>
            <c:ext xmlns:c15="http://schemas.microsoft.com/office/drawing/2012/chart" uri="{02D57815-91ED-43cb-92C2-25804820EDAC}">
              <c15:datalabelsRange>
                <c15:f>'CIR-PEND'!$B$63:$E$63</c15:f>
                <c15:dlblRangeCache>
                  <c:ptCount val="4"/>
                  <c:pt idx="0">
                    <c:v>72%</c:v>
                  </c:pt>
                  <c:pt idx="1">
                    <c:v>20%</c:v>
                  </c:pt>
                  <c:pt idx="2">
                    <c:v>5%</c:v>
                  </c:pt>
                  <c:pt idx="3">
                    <c:v>3%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257992"/>
        <c:axId val="514256424"/>
      </c:barChart>
      <c:catAx>
        <c:axId val="514257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Tramos de pendiente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256424"/>
        <c:crosses val="autoZero"/>
        <c:auto val="1"/>
        <c:lblAlgn val="ctr"/>
        <c:lblOffset val="100"/>
        <c:noMultiLvlLbl val="0"/>
      </c:catAx>
      <c:valAx>
        <c:axId val="514256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257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MELOCOTONERO: Aragón</a:t>
            </a:r>
            <a:r>
              <a:rPr lang="es-ES" baseline="0"/>
              <a:t> y Cataluña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'MEL-EXPL'!$C$44</c:f>
              <c:strCache>
                <c:ptCount val="1"/>
                <c:pt idx="0">
                  <c:v>Superficie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'MEL-EXPL'!$A$45:$B$54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CATALUÑA</c:v>
                  </c:pt>
                </c:lvl>
              </c:multiLvlStrCache>
            </c:multiLvlStrRef>
          </c:cat>
          <c:val>
            <c:numRef>
              <c:f>'MEL-EXPL'!$C$45:$C$54</c:f>
              <c:numCache>
                <c:formatCode>0%</c:formatCode>
                <c:ptCount val="10"/>
                <c:pt idx="0">
                  <c:v>0.30297229243541324</c:v>
                </c:pt>
                <c:pt idx="1">
                  <c:v>0.250530389695029</c:v>
                </c:pt>
                <c:pt idx="2">
                  <c:v>0.29921208634706181</c:v>
                </c:pt>
                <c:pt idx="3">
                  <c:v>0.13658888079039741</c:v>
                </c:pt>
                <c:pt idx="4">
                  <c:v>1.0696350732098634E-2</c:v>
                </c:pt>
                <c:pt idx="5">
                  <c:v>0.42287241282712679</c:v>
                </c:pt>
                <c:pt idx="6">
                  <c:v>0.25333781781022263</c:v>
                </c:pt>
                <c:pt idx="7">
                  <c:v>0.2258420029804791</c:v>
                </c:pt>
                <c:pt idx="8">
                  <c:v>6.2074293028950858E-2</c:v>
                </c:pt>
                <c:pt idx="9">
                  <c:v>3.587347335322072E-2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B4-4987-9CFE-C53E64691452}"/>
            </c:ext>
          </c:extLst>
        </c:ser>
        <c:ser>
          <c:idx val="1"/>
          <c:order val="1"/>
          <c:tx>
            <c:strRef>
              <c:f>'MEL-EXPL'!$D$44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'MEL-EXPL'!$A$45:$B$54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CATALUÑA</c:v>
                  </c:pt>
                </c:lvl>
              </c:multiLvlStrCache>
            </c:multiLvlStrRef>
          </c:cat>
          <c:val>
            <c:numRef>
              <c:f>'MEL-EXPL'!$D$45:$D$54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B4-4987-9CFE-C53E64691452}"/>
            </c:ext>
          </c:extLst>
        </c:ser>
        <c:ser>
          <c:idx val="2"/>
          <c:order val="2"/>
          <c:tx>
            <c:strRef>
              <c:f>'MEL-EXPL'!$E$44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'MEL-EXPL'!$A$45:$B$54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CATALUÑA</c:v>
                  </c:pt>
                </c:lvl>
              </c:multiLvlStrCache>
            </c:multiLvlStrRef>
          </c:cat>
          <c:val>
            <c:numRef>
              <c:f>'MEL-EXPL'!$E$45:$E$54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3B4-4987-9CFE-C53E64691452}"/>
            </c:ext>
          </c:extLst>
        </c:ser>
        <c:ser>
          <c:idx val="3"/>
          <c:order val="3"/>
          <c:tx>
            <c:strRef>
              <c:f>'MEL-EXPL'!$F$44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'MEL-EXPL'!$A$45:$B$54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CATALUÑA</c:v>
                  </c:pt>
                </c:lvl>
              </c:multiLvlStrCache>
            </c:multiLvlStrRef>
          </c:cat>
          <c:val>
            <c:numRef>
              <c:f>'MEL-EXPL'!$F$45:$F$54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3B4-4987-9CFE-C53E64691452}"/>
            </c:ext>
          </c:extLst>
        </c:ser>
        <c:ser>
          <c:idx val="4"/>
          <c:order val="4"/>
          <c:tx>
            <c:strRef>
              <c:f>'MEL-EXPL'!$G$44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'MEL-EXPL'!$A$45:$B$54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CATALUÑA</c:v>
                  </c:pt>
                </c:lvl>
              </c:multiLvlStrCache>
            </c:multiLvlStrRef>
          </c:cat>
          <c:val>
            <c:numRef>
              <c:f>'MEL-EXPL'!$G$45:$G$54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3B4-4987-9CFE-C53E64691452}"/>
            </c:ext>
          </c:extLst>
        </c:ser>
        <c:ser>
          <c:idx val="5"/>
          <c:order val="5"/>
          <c:tx>
            <c:strRef>
              <c:f>'MEL-EXPL'!$H$44</c:f>
              <c:strCache>
                <c:ptCount val="1"/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'MEL-EXPL'!$A$45:$B$54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CATALUÑA</c:v>
                  </c:pt>
                </c:lvl>
              </c:multiLvlStrCache>
            </c:multiLvlStrRef>
          </c:cat>
          <c:val>
            <c:numRef>
              <c:f>'MEL-EXPL'!$H$45:$H$54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3B4-4987-9CFE-C53E64691452}"/>
            </c:ext>
          </c:extLst>
        </c:ser>
        <c:ser>
          <c:idx val="6"/>
          <c:order val="6"/>
          <c:tx>
            <c:strRef>
              <c:f>'MEL-EXPL'!$I$44</c:f>
              <c:strCache>
                <c:ptCount val="1"/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'MEL-EXPL'!$A$45:$B$54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CATALUÑA</c:v>
                  </c:pt>
                </c:lvl>
              </c:multiLvlStrCache>
            </c:multiLvlStrRef>
          </c:cat>
          <c:val>
            <c:numRef>
              <c:f>'MEL-EXPL'!$I$45:$I$54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3B4-4987-9CFE-C53E64691452}"/>
            </c:ext>
          </c:extLst>
        </c:ser>
        <c:ser>
          <c:idx val="7"/>
          <c:order val="7"/>
          <c:tx>
            <c:strRef>
              <c:f>'MEL-EXPL'!$J$44</c:f>
              <c:strCache>
                <c:ptCount val="1"/>
                <c:pt idx="0">
                  <c:v>Nº Explotaciones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'MEL-EXPL'!$A$45:$B$54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CATALUÑA</c:v>
                  </c:pt>
                </c:lvl>
              </c:multiLvlStrCache>
            </c:multiLvlStrRef>
          </c:cat>
          <c:val>
            <c:numRef>
              <c:f>'MEL-EXPL'!$J$45:$J$54</c:f>
              <c:numCache>
                <c:formatCode>0%</c:formatCode>
                <c:ptCount val="10"/>
                <c:pt idx="0">
                  <c:v>0.77306733167082298</c:v>
                </c:pt>
                <c:pt idx="1">
                  <c:v>0.14422277639235245</c:v>
                </c:pt>
                <c:pt idx="2">
                  <c:v>7.2734829592684958E-2</c:v>
                </c:pt>
                <c:pt idx="3">
                  <c:v>9.5594347464671662E-3</c:v>
                </c:pt>
                <c:pt idx="4">
                  <c:v>4.1562759767248546E-4</c:v>
                </c:pt>
                <c:pt idx="5">
                  <c:v>0.84383656509695293</c:v>
                </c:pt>
                <c:pt idx="6">
                  <c:v>0.11045706371191136</c:v>
                </c:pt>
                <c:pt idx="7">
                  <c:v>4.1551246537396121E-2</c:v>
                </c:pt>
                <c:pt idx="8">
                  <c:v>3.4626038781163434E-3</c:v>
                </c:pt>
                <c:pt idx="9">
                  <c:v>6.925207756232687E-4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B4-4987-9CFE-C53E64691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257208"/>
        <c:axId val="514250936"/>
      </c:barChart>
      <c:catAx>
        <c:axId val="514257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250936"/>
        <c:crosses val="autoZero"/>
        <c:auto val="1"/>
        <c:lblAlgn val="ctr"/>
        <c:lblOffset val="100"/>
        <c:noMultiLvlLbl val="0"/>
      </c:catAx>
      <c:valAx>
        <c:axId val="51425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257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Extremadura y Murcia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'MEL-EXPL'!$C$56</c:f>
              <c:strCache>
                <c:ptCount val="1"/>
                <c:pt idx="0">
                  <c:v>Superficie</c:v>
                </c:pt>
              </c:strCache>
            </c:strRef>
          </c:tx>
          <c:spPr>
            <a:solidFill>
              <a:schemeClr val="accent6">
                <a:shade val="4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'MEL-EXPL'!$A$57:$B$66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EXTREMADURA</c:v>
                  </c:pt>
                  <c:pt idx="5">
                    <c:v>MURCIA</c:v>
                  </c:pt>
                </c:lvl>
              </c:multiLvlStrCache>
            </c:multiLvlStrRef>
          </c:cat>
          <c:val>
            <c:numRef>
              <c:f>'MEL-EXPL'!$C$57:$C$66</c:f>
              <c:numCache>
                <c:formatCode>0%</c:formatCode>
                <c:ptCount val="10"/>
                <c:pt idx="0">
                  <c:v>0.28083560326732893</c:v>
                </c:pt>
                <c:pt idx="1">
                  <c:v>0.13094714584586312</c:v>
                </c:pt>
                <c:pt idx="2">
                  <c:v>0.18754403939508435</c:v>
                </c:pt>
                <c:pt idx="3">
                  <c:v>0.23875157165815167</c:v>
                </c:pt>
                <c:pt idx="4">
                  <c:v>0.16192163983357194</c:v>
                </c:pt>
                <c:pt idx="5">
                  <c:v>0.19814340107632966</c:v>
                </c:pt>
                <c:pt idx="6">
                  <c:v>0.12879782543285029</c:v>
                </c:pt>
                <c:pt idx="7">
                  <c:v>0.22765548236516597</c:v>
                </c:pt>
                <c:pt idx="8">
                  <c:v>0.20460444148414789</c:v>
                </c:pt>
                <c:pt idx="9">
                  <c:v>0.24079884964150633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7C-4EBA-8A42-C34CFC67C908}"/>
            </c:ext>
          </c:extLst>
        </c:ser>
        <c:ser>
          <c:idx val="1"/>
          <c:order val="1"/>
          <c:tx>
            <c:strRef>
              <c:f>'MEL-EXPL'!$D$56</c:f>
              <c:strCache>
                <c:ptCount val="1"/>
              </c:strCache>
            </c:strRef>
          </c:tx>
          <c:spPr>
            <a:solidFill>
              <a:schemeClr val="accent6">
                <a:shade val="61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'MEL-EXPL'!$A$57:$B$66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EXTREMADURA</c:v>
                  </c:pt>
                  <c:pt idx="5">
                    <c:v>MURCIA</c:v>
                  </c:pt>
                </c:lvl>
              </c:multiLvlStrCache>
            </c:multiLvlStrRef>
          </c:cat>
          <c:val>
            <c:numRef>
              <c:f>'MEL-EXPL'!$D$57:$D$66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7C-4EBA-8A42-C34CFC67C908}"/>
            </c:ext>
          </c:extLst>
        </c:ser>
        <c:ser>
          <c:idx val="2"/>
          <c:order val="2"/>
          <c:tx>
            <c:strRef>
              <c:f>'MEL-EXPL'!$E$56</c:f>
              <c:strCache>
                <c:ptCount val="1"/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'MEL-EXPL'!$A$57:$B$66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EXTREMADURA</c:v>
                  </c:pt>
                  <c:pt idx="5">
                    <c:v>MURCIA</c:v>
                  </c:pt>
                </c:lvl>
              </c:multiLvlStrCache>
            </c:multiLvlStrRef>
          </c:cat>
          <c:val>
            <c:numRef>
              <c:f>'MEL-EXPL'!$E$57:$E$66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77C-4EBA-8A42-C34CFC67C908}"/>
            </c:ext>
          </c:extLst>
        </c:ser>
        <c:ser>
          <c:idx val="3"/>
          <c:order val="3"/>
          <c:tx>
            <c:strRef>
              <c:f>'MEL-EXPL'!$F$56</c:f>
              <c:strCache>
                <c:ptCount val="1"/>
              </c:strCache>
            </c:strRef>
          </c:tx>
          <c:spPr>
            <a:solidFill>
              <a:schemeClr val="accent6">
                <a:shade val="92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'MEL-EXPL'!$A$57:$B$66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EXTREMADURA</c:v>
                  </c:pt>
                  <c:pt idx="5">
                    <c:v>MURCIA</c:v>
                  </c:pt>
                </c:lvl>
              </c:multiLvlStrCache>
            </c:multiLvlStrRef>
          </c:cat>
          <c:val>
            <c:numRef>
              <c:f>'MEL-EXPL'!$F$57:$F$66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77C-4EBA-8A42-C34CFC67C908}"/>
            </c:ext>
          </c:extLst>
        </c:ser>
        <c:ser>
          <c:idx val="4"/>
          <c:order val="4"/>
          <c:tx>
            <c:strRef>
              <c:f>'MEL-EXPL'!$G$56</c:f>
              <c:strCache>
                <c:ptCount val="1"/>
              </c:strCache>
            </c:strRef>
          </c:tx>
          <c:spPr>
            <a:solidFill>
              <a:schemeClr val="accent6">
                <a:tint val="93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'MEL-EXPL'!$A$57:$B$66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EXTREMADURA</c:v>
                  </c:pt>
                  <c:pt idx="5">
                    <c:v>MURCIA</c:v>
                  </c:pt>
                </c:lvl>
              </c:multiLvlStrCache>
            </c:multiLvlStrRef>
          </c:cat>
          <c:val>
            <c:numRef>
              <c:f>'MEL-EXPL'!$G$57:$G$66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77C-4EBA-8A42-C34CFC67C908}"/>
            </c:ext>
          </c:extLst>
        </c:ser>
        <c:ser>
          <c:idx val="5"/>
          <c:order val="5"/>
          <c:tx>
            <c:strRef>
              <c:f>'MEL-EXPL'!$H$56</c:f>
              <c:strCache>
                <c:ptCount val="1"/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'MEL-EXPL'!$A$57:$B$66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EXTREMADURA</c:v>
                  </c:pt>
                  <c:pt idx="5">
                    <c:v>MURCIA</c:v>
                  </c:pt>
                </c:lvl>
              </c:multiLvlStrCache>
            </c:multiLvlStrRef>
          </c:cat>
          <c:val>
            <c:numRef>
              <c:f>'MEL-EXPL'!$H$57:$H$66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77C-4EBA-8A42-C34CFC67C908}"/>
            </c:ext>
          </c:extLst>
        </c:ser>
        <c:ser>
          <c:idx val="6"/>
          <c:order val="6"/>
          <c:tx>
            <c:strRef>
              <c:f>'MEL-EXPL'!$I$56</c:f>
              <c:strCache>
                <c:ptCount val="1"/>
              </c:strCache>
            </c:strRef>
          </c:tx>
          <c:spPr>
            <a:solidFill>
              <a:schemeClr val="accent6">
                <a:tint val="62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'MEL-EXPL'!$A$57:$B$66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EXTREMADURA</c:v>
                  </c:pt>
                  <c:pt idx="5">
                    <c:v>MURCIA</c:v>
                  </c:pt>
                </c:lvl>
              </c:multiLvlStrCache>
            </c:multiLvlStrRef>
          </c:cat>
          <c:val>
            <c:numRef>
              <c:f>'MEL-EXPL'!$I$57:$I$66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77C-4EBA-8A42-C34CFC67C908}"/>
            </c:ext>
          </c:extLst>
        </c:ser>
        <c:ser>
          <c:idx val="7"/>
          <c:order val="7"/>
          <c:tx>
            <c:strRef>
              <c:f>'MEL-EXPL'!$J$56</c:f>
              <c:strCache>
                <c:ptCount val="1"/>
                <c:pt idx="0">
                  <c:v>Nº Explotaciones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'MEL-EXPL'!$A$57:$B$66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EXTREMADURA</c:v>
                  </c:pt>
                  <c:pt idx="5">
                    <c:v>MURCIA</c:v>
                  </c:pt>
                </c:lvl>
              </c:multiLvlStrCache>
            </c:multiLvlStrRef>
          </c:cat>
          <c:val>
            <c:numRef>
              <c:f>'MEL-EXPL'!$J$57:$J$66</c:f>
              <c:numCache>
                <c:formatCode>0%</c:formatCode>
                <c:ptCount val="10"/>
                <c:pt idx="0">
                  <c:v>0.8217967599410898</c:v>
                </c:pt>
                <c:pt idx="1">
                  <c:v>0.101620029455081</c:v>
                </c:pt>
                <c:pt idx="2">
                  <c:v>5.3019145802650956E-2</c:v>
                </c:pt>
                <c:pt idx="3">
                  <c:v>1.7673048600883652E-2</c:v>
                </c:pt>
                <c:pt idx="4">
                  <c:v>5.8910162002945507E-3</c:v>
                </c:pt>
                <c:pt idx="5">
                  <c:v>0.76337693222354341</c:v>
                </c:pt>
                <c:pt idx="6">
                  <c:v>0.13198573127229488</c:v>
                </c:pt>
                <c:pt idx="7">
                  <c:v>7.9667063020214035E-2</c:v>
                </c:pt>
                <c:pt idx="8">
                  <c:v>2.1403091557669441E-2</c:v>
                </c:pt>
                <c:pt idx="9">
                  <c:v>3.5671819262782403E-3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77C-4EBA-8A42-C34CFC67C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258776"/>
        <c:axId val="514261128"/>
      </c:barChart>
      <c:catAx>
        <c:axId val="514258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261128"/>
        <c:crosses val="autoZero"/>
        <c:auto val="1"/>
        <c:lblAlgn val="ctr"/>
        <c:lblOffset val="100"/>
        <c:noMultiLvlLbl val="0"/>
      </c:catAx>
      <c:valAx>
        <c:axId val="514261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258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Superficie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'MEL-EXPL'!$AI$4:$AM$4</c:f>
              <c:strCache>
                <c:ptCount val="5"/>
                <c:pt idx="0">
                  <c:v> &gt;0-5</c:v>
                </c:pt>
                <c:pt idx="1">
                  <c:v>&gt;5-10</c:v>
                </c:pt>
                <c:pt idx="2">
                  <c:v> 10-40</c:v>
                </c:pt>
                <c:pt idx="3">
                  <c:v>40-100</c:v>
                </c:pt>
                <c:pt idx="4">
                  <c:v>&gt;100</c:v>
                </c:pt>
              </c:strCache>
            </c:strRef>
          </c:cat>
          <c:val>
            <c:numRef>
              <c:f>'MEL-EXPL'!$AI$21:$AM$21</c:f>
              <c:numCache>
                <c:formatCode>0%</c:formatCode>
                <c:ptCount val="5"/>
                <c:pt idx="0">
                  <c:v>0.33214814402031395</c:v>
                </c:pt>
                <c:pt idx="1">
                  <c:v>0.20103059483176375</c:v>
                </c:pt>
                <c:pt idx="2">
                  <c:v>0.24361476133304197</c:v>
                </c:pt>
                <c:pt idx="3">
                  <c:v>0.14203149960288039</c:v>
                </c:pt>
                <c:pt idx="4">
                  <c:v>8.1175000212000067E-2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F5-4894-8976-6A6A2E94CC12}"/>
            </c:ext>
          </c:extLst>
        </c:ser>
        <c:ser>
          <c:idx val="1"/>
          <c:order val="1"/>
          <c:tx>
            <c:v>Nº Explotaciones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'MEL-EXPL'!$AI$4:$AM$4</c:f>
              <c:strCache>
                <c:ptCount val="5"/>
                <c:pt idx="0">
                  <c:v> &gt;0-5</c:v>
                </c:pt>
                <c:pt idx="1">
                  <c:v>&gt;5-10</c:v>
                </c:pt>
                <c:pt idx="2">
                  <c:v> 10-40</c:v>
                </c:pt>
                <c:pt idx="3">
                  <c:v>40-100</c:v>
                </c:pt>
                <c:pt idx="4">
                  <c:v>&gt;100</c:v>
                </c:pt>
              </c:strCache>
            </c:strRef>
          </c:cat>
          <c:val>
            <c:numRef>
              <c:f>'MEL-EXPL'!$AI$42:$AM$42</c:f>
              <c:numCache>
                <c:formatCode>0%</c:formatCode>
                <c:ptCount val="5"/>
                <c:pt idx="0">
                  <c:v>0.84079118028534372</c:v>
                </c:pt>
                <c:pt idx="1">
                  <c:v>0.10095114569822741</c:v>
                </c:pt>
                <c:pt idx="2">
                  <c:v>4.8530047557284912E-2</c:v>
                </c:pt>
                <c:pt idx="3">
                  <c:v>8.5386943363597052E-3</c:v>
                </c:pt>
                <c:pt idx="4">
                  <c:v>1.1889321227842628E-3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F5-4894-8976-6A6A2E94C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264264"/>
        <c:axId val="514262304"/>
      </c:barChart>
      <c:catAx>
        <c:axId val="514264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262304"/>
        <c:crosses val="autoZero"/>
        <c:auto val="1"/>
        <c:lblAlgn val="ctr"/>
        <c:lblOffset val="100"/>
        <c:noMultiLvlLbl val="0"/>
      </c:catAx>
      <c:valAx>
        <c:axId val="51426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264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Melocotonero:</a:t>
            </a:r>
            <a:r>
              <a:rPr lang="es-ES" baseline="0"/>
              <a:t> RSU REGEPA 2019 vs 2020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RSU REGEPA 2019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2E9-4646-9A4D-01074071EF3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-5%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2E9-4646-9A4D-01074071EF3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2E9-4646-9A4D-01074071EF3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2E9-4646-9A4D-01074071EF3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2E9-4646-9A4D-01074071EF3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2E9-4646-9A4D-01074071EF3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2E9-4646-9A4D-01074071EF3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MEL-REPR'!$A$76,'MEL-REPR'!$A$85,'MEL-REPR'!$A$89,'MEL-REPR'!$A$93,'MEL-REPR'!$A$101,'MEL-REPR'!$A$107,'MEL-REPR'!$A$109,'MEL-REPR'!$A$114,'MEL-REPR'!$A$117,'MEL-REPR'!$A$120,'MEL-REPR'!$A$122,'MEL-REPR'!$A$124,'MEL-REPR'!$A$126,'MEL-REPR'!$A$128,'MEL-REPR'!$A$130,'MEL-REPR'!$A$133)</c15:sqref>
                  </c15:fullRef>
                </c:ext>
              </c:extLst>
              <c:f>('MEL-REPR'!$A$76,'MEL-REPR'!$A$85,'MEL-REPR'!$A$89,'MEL-REPR'!$A$101,'MEL-REPR'!$A$109,'MEL-REPR'!$A$114,'MEL-REPR'!$A$126)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MEL-REPR'!$B$76,'MEL-REPR'!$B$85,'MEL-REPR'!$B$89,'MEL-REPR'!$B$93,'MEL-REPR'!$B$101,'MEL-REPR'!$B$107,'MEL-REPR'!$B$109,'MEL-REPR'!$B$114,'MEL-REPR'!$B$117,'MEL-REPR'!$B$120,'MEL-REPR'!$B$122,'MEL-REPR'!$B$124,'MEL-REPR'!$B$126,'MEL-REPR'!$B$128,'MEL-REPR'!$B$130,'MEL-REPR'!$B$133)</c15:sqref>
                  </c15:fullRef>
                </c:ext>
              </c:extLst>
              <c:f>('MEL-REPR'!$B$76,'MEL-REPR'!$B$85,'MEL-REPR'!$B$89,'MEL-REPR'!$B$101,'MEL-REPR'!$B$109,'MEL-REPR'!$B$114,'MEL-REPR'!$B$126)</c:f>
              <c:numCache>
                <c:formatCode>#,##0</c:formatCode>
                <c:ptCount val="7"/>
                <c:pt idx="0">
                  <c:v>1330.3000000000002</c:v>
                </c:pt>
                <c:pt idx="1">
                  <c:v>9579.3200000000052</c:v>
                </c:pt>
                <c:pt idx="2">
                  <c:v>1326.27</c:v>
                </c:pt>
                <c:pt idx="3">
                  <c:v>927.13999999999965</c:v>
                </c:pt>
                <c:pt idx="4">
                  <c:v>8345.11</c:v>
                </c:pt>
                <c:pt idx="5">
                  <c:v>3474.4800000000005</c:v>
                </c:pt>
                <c:pt idx="6">
                  <c:v>4561.5800000000017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2E9-4646-9A4D-01074071EF39}"/>
            </c:ext>
            <c:ext xmlns:c15="http://schemas.microsoft.com/office/drawing/2012/chart" uri="{02D57815-91ED-43cb-92C2-25804820EDAC}">
              <c15:datalabelsRange>
                <c15:f>'MEL-REPR'!$E$85</c15:f>
                <c15:dlblRangeCache>
                  <c:ptCount val="1"/>
                  <c:pt idx="0">
                    <c:v>-5%</c:v>
                  </c:pt>
                </c15:dlblRangeCache>
              </c15:datalabelsRange>
            </c:ext>
            <c:ext xmlns:c15="http://schemas.microsoft.com/office/drawing/2012/chart" uri="{02D57815-91ED-43cb-92C2-25804820EDAC}">
              <c15:categoryFilterExceptions>
                <c15:categoryFilterException>
                  <c15:sqref>'MEL-REPR'!$B$93</c15:sqref>
                  <c15:dLbl>
                    <c:idx val="2"/>
                    <c:tx>
                      <c:rich>
                        <a:bodyPr/>
                        <a:lstStyle/>
                        <a:p>
                          <a:endParaRPr lang="en-US"/>
                        </a:p>
                      </c:rich>
                    </c:tx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0-67D5-46DD-8B92-3EA529E2A3C0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'MEL-REPR'!$B$107</c15:sqref>
                  <c15:dLbl>
                    <c:idx val="3"/>
                    <c:tx>
                      <c:rich>
                        <a:bodyPr/>
                        <a:lstStyle/>
                        <a:p>
                          <a:endParaRPr lang="es-ES"/>
                        </a:p>
                      </c:rich>
                    </c:tx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1-67D5-46DD-8B92-3EA529E2A3C0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'MEL-REPR'!$B$117</c15:sqref>
                  <c15:dLbl>
                    <c:idx val="5"/>
                    <c:tx>
                      <c:rich>
                        <a:bodyPr/>
                        <a:lstStyle/>
                        <a:p>
                          <a:endParaRPr lang="en-US"/>
                        </a:p>
                      </c:rich>
                    </c:tx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2-67D5-46DD-8B92-3EA529E2A3C0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'MEL-REPR'!$B$120</c15:sqref>
                  <c15:dLbl>
                    <c:idx val="5"/>
                    <c:tx>
                      <c:rich>
                        <a:bodyPr/>
                        <a:lstStyle/>
                        <a:p>
                          <a:endParaRPr lang="en-US"/>
                        </a:p>
                      </c:rich>
                    </c:tx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3-67D5-46DD-8B92-3EA529E2A3C0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'MEL-REPR'!$B$122</c15:sqref>
                  <c15:dLbl>
                    <c:idx val="5"/>
                    <c:tx>
                      <c:rich>
                        <a:bodyPr/>
                        <a:lstStyle/>
                        <a:p>
                          <a:endParaRPr lang="en-US"/>
                        </a:p>
                      </c:rich>
                    </c:tx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4-67D5-46DD-8B92-3EA529E2A3C0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'MEL-REPR'!$B$124</c15:sqref>
                  <c15:dLbl>
                    <c:idx val="5"/>
                    <c:tx>
                      <c:rich>
                        <a:bodyPr/>
                        <a:lstStyle/>
                        <a:p>
                          <a:endParaRPr lang="en-US"/>
                        </a:p>
                      </c:rich>
                    </c:tx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5-67D5-46DD-8B92-3EA529E2A3C0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'MEL-REPR'!$B$128</c15:sqref>
                  <c15:dLbl>
                    <c:idx val="6"/>
                    <c:tx>
                      <c:rich>
                        <a:bodyPr/>
                        <a:lstStyle/>
                        <a:p>
                          <a:endParaRPr lang="en-US"/>
                        </a:p>
                      </c:rich>
                    </c:tx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6-67D5-46DD-8B92-3EA529E2A3C0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'MEL-REPR'!$B$130</c15:sqref>
                  <c15:dLbl>
                    <c:idx val="6"/>
                    <c:tx>
                      <c:rich>
                        <a:bodyPr/>
                        <a:lstStyle/>
                        <a:p>
                          <a:endParaRPr lang="en-US"/>
                        </a:p>
                      </c:rich>
                    </c:tx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7-67D5-46DD-8B92-3EA529E2A3C0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ser>
          <c:idx val="1"/>
          <c:order val="1"/>
          <c:tx>
            <c:v>RSU REGEPA 2020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82E9-4646-9A4D-01074071EF3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2E9-4646-9A4D-01074071EF3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-2%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82E9-4646-9A4D-01074071EF3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64%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82E9-4646-9A4D-01074071EF3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442002442002442E-3"/>
                  <c:y val="-0.1506361081707666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-28%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82E9-4646-9A4D-01074071EF3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539055177283466E-17"/>
                  <c:y val="-6.10686925016621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-34%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82E9-4646-9A4D-01074071EF3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0,04%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82E9-4646-9A4D-01074071EF3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MEL-REPR'!$A$76,'MEL-REPR'!$A$85,'MEL-REPR'!$A$89,'MEL-REPR'!$A$93,'MEL-REPR'!$A$101,'MEL-REPR'!$A$107,'MEL-REPR'!$A$109,'MEL-REPR'!$A$114,'MEL-REPR'!$A$117,'MEL-REPR'!$A$120,'MEL-REPR'!$A$122,'MEL-REPR'!$A$124,'MEL-REPR'!$A$126,'MEL-REPR'!$A$128,'MEL-REPR'!$A$130,'MEL-REPR'!$A$133)</c15:sqref>
                  </c15:fullRef>
                </c:ext>
              </c:extLst>
              <c:f>('MEL-REPR'!$A$76,'MEL-REPR'!$A$85,'MEL-REPR'!$A$89,'MEL-REPR'!$A$101,'MEL-REPR'!$A$109,'MEL-REPR'!$A$114,'MEL-REPR'!$A$126)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MEL-REPR'!$C$76,'MEL-REPR'!$C$85,'MEL-REPR'!$C$89,'MEL-REPR'!$C$93,'MEL-REPR'!$C$101,'MEL-REPR'!$C$107,'MEL-REPR'!$C$109,'MEL-REPR'!$C$114,'MEL-REPR'!$C$117,'MEL-REPR'!$C$120,'MEL-REPR'!$C$122,'MEL-REPR'!$C$124,'MEL-REPR'!$C$126,'MEL-REPR'!$C$128,'MEL-REPR'!$C$130,'MEL-REPR'!$C$133)</c15:sqref>
                  </c15:fullRef>
                </c:ext>
              </c:extLst>
              <c:f>('MEL-REPR'!$C$76,'MEL-REPR'!$C$85,'MEL-REPR'!$C$89,'MEL-REPR'!$C$101,'MEL-REPR'!$C$109,'MEL-REPR'!$C$114,'MEL-REPR'!$C$126)</c:f>
              <c:numCache>
                <c:formatCode>#,##0</c:formatCode>
                <c:ptCount val="7"/>
                <c:pt idx="0">
                  <c:v>1459.4299999999998</c:v>
                </c:pt>
                <c:pt idx="1">
                  <c:v>9071.11</c:v>
                </c:pt>
                <c:pt idx="2">
                  <c:v>1298.0700000000002</c:v>
                </c:pt>
                <c:pt idx="3">
                  <c:v>1516.4800000000002</c:v>
                </c:pt>
                <c:pt idx="4">
                  <c:v>6030.6499999999969</c:v>
                </c:pt>
                <c:pt idx="5">
                  <c:v>2308.6800000000003</c:v>
                </c:pt>
                <c:pt idx="6">
                  <c:v>4563.32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82E9-4646-9A4D-01074071EF39}"/>
            </c:ext>
            <c:ext xmlns:c15="http://schemas.microsoft.com/office/drawing/2012/chart" uri="{02D57815-91ED-43cb-92C2-25804820EDAC}">
              <c15:categoryFilterExceptions>
                <c15:categoryFilterException>
                  <c15:sqref>'MEL-REPR'!$C$93</c15:sqref>
                  <c15:dLbl>
                    <c:idx val="2"/>
                    <c:tx>
                      <c:rich>
                        <a:bodyPr/>
                        <a:lstStyle/>
                        <a:p>
                          <a:r>
                            <a:rPr lang="en-US"/>
                            <a:t>-0,04%</a:t>
                          </a:r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08-67D5-46DD-8B92-3EA529E2A3C0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'MEL-REPR'!$C$107</c15:sqref>
                  <c15:dLbl>
                    <c:idx val="3"/>
                    <c:delete val="1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09-67D5-46DD-8B92-3EA529E2A3C0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'MEL-REPR'!$C$117</c15:sqref>
                  <c15:dLbl>
                    <c:idx val="5"/>
                    <c:tx>
                      <c:rich>
                        <a:bodyPr/>
                        <a:lstStyle/>
                        <a:p>
                          <a:r>
                            <a:rPr lang="en-US"/>
                            <a:t>-14%</a:t>
                          </a:r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0A-67D5-46DD-8B92-3EA529E2A3C0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'MEL-REPR'!$C$120</c15:sqref>
                  <c15:dLbl>
                    <c:idx val="5"/>
                    <c:tx>
                      <c:rich>
                        <a:bodyPr/>
                        <a:lstStyle/>
                        <a:p>
                          <a:r>
                            <a:rPr lang="en-US"/>
                            <a:t>-12%</a:t>
                          </a:r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0B-67D5-46DD-8B92-3EA529E2A3C0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'MEL-REPR'!$C$122</c15:sqref>
                  <c15:dLbl>
                    <c:idx val="5"/>
                    <c:tx>
                      <c:rich>
                        <a:bodyPr/>
                        <a:lstStyle/>
                        <a:p>
                          <a:r>
                            <a:rPr lang="en-US"/>
                            <a:t>-2%</a:t>
                          </a:r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0C-67D5-46DD-8B92-3EA529E2A3C0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'MEL-REPR'!$C$124</c15:sqref>
                  <c15:dLbl>
                    <c:idx val="5"/>
                    <c:tx>
                      <c:rich>
                        <a:bodyPr/>
                        <a:lstStyle/>
                        <a:p>
                          <a:r>
                            <a:rPr lang="en-US"/>
                            <a:t>8%</a:t>
                          </a:r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0D-67D5-46DD-8B92-3EA529E2A3C0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'MEL-REPR'!$C$128</c15:sqref>
                  <c15:dLbl>
                    <c:idx val="6"/>
                    <c:tx>
                      <c:rich>
                        <a:bodyPr/>
                        <a:lstStyle/>
                        <a:p>
                          <a:r>
                            <a:rPr lang="en-US"/>
                            <a:t>0,27%</a:t>
                          </a:r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0E-67D5-46DD-8B92-3EA529E2A3C0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'MEL-REPR'!$C$130</c15:sqref>
                  <c15:dLbl>
                    <c:idx val="6"/>
                    <c:layout>
                      <c:manualLayout>
                        <c:x val="1.7094017094017096E-2"/>
                        <c:y val="0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/>
                            <a:t>111%</a:t>
                          </a:r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0F-67D5-46DD-8B92-3EA529E2A3C0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6472848"/>
        <c:axId val="506473240"/>
        <c:axId val="0"/>
      </c:bar3DChart>
      <c:catAx>
        <c:axId val="50647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6473240"/>
        <c:crosses val="autoZero"/>
        <c:auto val="1"/>
        <c:lblAlgn val="ctr"/>
        <c:lblOffset val="100"/>
        <c:noMultiLvlLbl val="0"/>
      </c:catAx>
      <c:valAx>
        <c:axId val="506473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6472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Superficie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'MEL-EXPL'!$B$4:$Z$4</c:f>
              <c:strCache>
                <c:ptCount val="5"/>
                <c:pt idx="0">
                  <c:v> &gt;0-5</c:v>
                </c:pt>
                <c:pt idx="1">
                  <c:v>&gt;5-10</c:v>
                </c:pt>
                <c:pt idx="2">
                  <c:v> 10-40</c:v>
                </c:pt>
                <c:pt idx="3">
                  <c:v>40-100</c:v>
                </c:pt>
                <c:pt idx="4">
                  <c:v>&gt;100</c:v>
                </c:pt>
              </c:strCache>
            </c:strRef>
          </c:cat>
          <c:val>
            <c:numRef>
              <c:f>'PAR-EXPL'!$AJ$21:$AN$21</c:f>
              <c:numCache>
                <c:formatCode>0%</c:formatCode>
                <c:ptCount val="5"/>
                <c:pt idx="0">
                  <c:v>0.42801202776893793</c:v>
                </c:pt>
                <c:pt idx="1">
                  <c:v>0.18867044650226819</c:v>
                </c:pt>
                <c:pt idx="2">
                  <c:v>0.25571050395396139</c:v>
                </c:pt>
                <c:pt idx="3">
                  <c:v>0.10440851502581994</c:v>
                </c:pt>
                <c:pt idx="4">
                  <c:v>2.3198506749012523E-2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00-4B13-A4A7-DA936A26AD05}"/>
            </c:ext>
          </c:extLst>
        </c:ser>
        <c:ser>
          <c:idx val="1"/>
          <c:order val="1"/>
          <c:tx>
            <c:v>Nº Explotaciones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'MEL-EXPL'!$B$4:$Z$4</c:f>
              <c:strCache>
                <c:ptCount val="5"/>
                <c:pt idx="0">
                  <c:v> &gt;0-5</c:v>
                </c:pt>
                <c:pt idx="1">
                  <c:v>&gt;5-10</c:v>
                </c:pt>
                <c:pt idx="2">
                  <c:v> 10-40</c:v>
                </c:pt>
                <c:pt idx="3">
                  <c:v>40-100</c:v>
                </c:pt>
                <c:pt idx="4">
                  <c:v>&gt;100</c:v>
                </c:pt>
              </c:strCache>
            </c:strRef>
          </c:cat>
          <c:val>
            <c:numRef>
              <c:f>'PAR-EXPL'!$AJ$42:$AN$42</c:f>
              <c:numCache>
                <c:formatCode>0%</c:formatCode>
                <c:ptCount val="5"/>
                <c:pt idx="0">
                  <c:v>0.8651685393258427</c:v>
                </c:pt>
                <c:pt idx="1">
                  <c:v>8.1772784019975037E-2</c:v>
                </c:pt>
                <c:pt idx="2">
                  <c:v>4.6816479400749067E-2</c:v>
                </c:pt>
                <c:pt idx="3">
                  <c:v>5.9300873907615478E-3</c:v>
                </c:pt>
                <c:pt idx="4">
                  <c:v>3.1210986267166043E-4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00-4B13-A4A7-DA936A26A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261520"/>
        <c:axId val="514262696"/>
      </c:barChart>
      <c:catAx>
        <c:axId val="51426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262696"/>
        <c:crosses val="autoZero"/>
        <c:auto val="1"/>
        <c:lblAlgn val="ctr"/>
        <c:lblOffset val="100"/>
        <c:noMultiLvlLbl val="0"/>
      </c:catAx>
      <c:valAx>
        <c:axId val="514262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261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Aragón y Cataluña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'PAR-EXPL'!$C$46</c:f>
              <c:strCache>
                <c:ptCount val="1"/>
                <c:pt idx="0">
                  <c:v>Superficie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'PAR-EXPL'!$A$47:$B$56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CATALUÑA</c:v>
                  </c:pt>
                </c:lvl>
              </c:multiLvlStrCache>
            </c:multiLvlStrRef>
          </c:cat>
          <c:val>
            <c:numRef>
              <c:f>'PAR-EXPL'!$C$47:$C$56</c:f>
              <c:numCache>
                <c:formatCode>0%</c:formatCode>
                <c:ptCount val="10"/>
                <c:pt idx="0">
                  <c:v>0.34420413475876366</c:v>
                </c:pt>
                <c:pt idx="1">
                  <c:v>0.2066589582227614</c:v>
                </c:pt>
                <c:pt idx="2">
                  <c:v>0.33988235145449491</c:v>
                </c:pt>
                <c:pt idx="3">
                  <c:v>0.10925455556398009</c:v>
                </c:pt>
                <c:pt idx="4">
                  <c:v>0</c:v>
                </c:pt>
                <c:pt idx="5">
                  <c:v>0.59984820083489532</c:v>
                </c:pt>
                <c:pt idx="6">
                  <c:v>0.21837613226460587</c:v>
                </c:pt>
                <c:pt idx="7">
                  <c:v>0.14550486638990151</c:v>
                </c:pt>
                <c:pt idx="8">
                  <c:v>3.6270800510597195E-2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32-4800-8184-3F205CB911CC}"/>
            </c:ext>
          </c:extLst>
        </c:ser>
        <c:ser>
          <c:idx val="1"/>
          <c:order val="1"/>
          <c:tx>
            <c:strRef>
              <c:f>'PAR-EXPL'!$D$46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'PAR-EXPL'!$A$47:$B$56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CATALUÑA</c:v>
                  </c:pt>
                </c:lvl>
              </c:multiLvlStrCache>
            </c:multiLvlStrRef>
          </c:cat>
          <c:val>
            <c:numRef>
              <c:f>'PAR-EXPL'!$D$47:$D$56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32-4800-8184-3F205CB911CC}"/>
            </c:ext>
          </c:extLst>
        </c:ser>
        <c:ser>
          <c:idx val="2"/>
          <c:order val="2"/>
          <c:tx>
            <c:strRef>
              <c:f>'PAR-EXPL'!$E$46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'PAR-EXPL'!$A$47:$B$56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CATALUÑA</c:v>
                  </c:pt>
                </c:lvl>
              </c:multiLvlStrCache>
            </c:multiLvlStrRef>
          </c:cat>
          <c:val>
            <c:numRef>
              <c:f>'PAR-EXPL'!$E$47:$E$56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B32-4800-8184-3F205CB911CC}"/>
            </c:ext>
          </c:extLst>
        </c:ser>
        <c:ser>
          <c:idx val="3"/>
          <c:order val="3"/>
          <c:tx>
            <c:strRef>
              <c:f>'PAR-EXPL'!$F$46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'PAR-EXPL'!$A$47:$B$56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CATALUÑA</c:v>
                  </c:pt>
                </c:lvl>
              </c:multiLvlStrCache>
            </c:multiLvlStrRef>
          </c:cat>
          <c:val>
            <c:numRef>
              <c:f>'PAR-EXPL'!$F$47:$F$56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B32-4800-8184-3F205CB911CC}"/>
            </c:ext>
          </c:extLst>
        </c:ser>
        <c:ser>
          <c:idx val="4"/>
          <c:order val="4"/>
          <c:tx>
            <c:strRef>
              <c:f>'PAR-EXPL'!$G$46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'PAR-EXPL'!$A$47:$B$56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CATALUÑA</c:v>
                  </c:pt>
                </c:lvl>
              </c:multiLvlStrCache>
            </c:multiLvlStrRef>
          </c:cat>
          <c:val>
            <c:numRef>
              <c:f>'PAR-EXPL'!$G$47:$G$56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B32-4800-8184-3F205CB911CC}"/>
            </c:ext>
          </c:extLst>
        </c:ser>
        <c:ser>
          <c:idx val="5"/>
          <c:order val="5"/>
          <c:tx>
            <c:strRef>
              <c:f>'PAR-EXPL'!$H$46</c:f>
              <c:strCache>
                <c:ptCount val="1"/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'PAR-EXPL'!$A$47:$B$56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CATALUÑA</c:v>
                  </c:pt>
                </c:lvl>
              </c:multiLvlStrCache>
            </c:multiLvlStrRef>
          </c:cat>
          <c:val>
            <c:numRef>
              <c:f>'PAR-EXPL'!$H$47:$H$56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B32-4800-8184-3F205CB911CC}"/>
            </c:ext>
          </c:extLst>
        </c:ser>
        <c:ser>
          <c:idx val="6"/>
          <c:order val="6"/>
          <c:tx>
            <c:strRef>
              <c:f>'PAR-EXPL'!$I$46</c:f>
              <c:strCache>
                <c:ptCount val="1"/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'PAR-EXPL'!$A$47:$B$56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CATALUÑA</c:v>
                  </c:pt>
                </c:lvl>
              </c:multiLvlStrCache>
            </c:multiLvlStrRef>
          </c:cat>
          <c:val>
            <c:numRef>
              <c:f>'PAR-EXPL'!$I$47:$I$56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B32-4800-8184-3F205CB911CC}"/>
            </c:ext>
          </c:extLst>
        </c:ser>
        <c:ser>
          <c:idx val="7"/>
          <c:order val="7"/>
          <c:tx>
            <c:strRef>
              <c:f>'PAR-EXPL'!$J$46</c:f>
              <c:strCache>
                <c:ptCount val="1"/>
                <c:pt idx="0">
                  <c:v>Nº Explotaciones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'PAR-EXPL'!$A$47:$B$56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CATALUÑA</c:v>
                  </c:pt>
                </c:lvl>
              </c:multiLvlStrCache>
            </c:multiLvlStrRef>
          </c:cat>
          <c:val>
            <c:numRef>
              <c:f>'PAR-EXPL'!$J$47:$J$56</c:f>
              <c:numCache>
                <c:formatCode>0%</c:formatCode>
                <c:ptCount val="10"/>
                <c:pt idx="0">
                  <c:v>0.7968369829683698</c:v>
                </c:pt>
                <c:pt idx="1">
                  <c:v>0.11435523114355231</c:v>
                </c:pt>
                <c:pt idx="2">
                  <c:v>8.0291970802919707E-2</c:v>
                </c:pt>
                <c:pt idx="3">
                  <c:v>8.5158150851581509E-3</c:v>
                </c:pt>
                <c:pt idx="4">
                  <c:v>0</c:v>
                </c:pt>
                <c:pt idx="5">
                  <c:v>0.90726817042606511</c:v>
                </c:pt>
                <c:pt idx="6">
                  <c:v>7.0175438596491224E-2</c:v>
                </c:pt>
                <c:pt idx="7">
                  <c:v>2.0885547201336674E-2</c:v>
                </c:pt>
                <c:pt idx="8">
                  <c:v>1.6708437761069339E-3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B32-4800-8184-3F205CB91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263480"/>
        <c:axId val="514505072"/>
      </c:barChart>
      <c:catAx>
        <c:axId val="514263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505072"/>
        <c:crosses val="autoZero"/>
        <c:auto val="1"/>
        <c:lblAlgn val="ctr"/>
        <c:lblOffset val="100"/>
        <c:noMultiLvlLbl val="0"/>
      </c:catAx>
      <c:valAx>
        <c:axId val="51450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263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Extremadura y Murcia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'PAR-EXPL'!$C$58</c:f>
              <c:strCache>
                <c:ptCount val="1"/>
                <c:pt idx="0">
                  <c:v>Superficie</c:v>
                </c:pt>
              </c:strCache>
            </c:strRef>
          </c:tx>
          <c:spPr>
            <a:solidFill>
              <a:schemeClr val="accent6">
                <a:shade val="4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'PAR-EXPL'!$A$59:$B$68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EXTREMADURA</c:v>
                  </c:pt>
                  <c:pt idx="5">
                    <c:v>MURCIA</c:v>
                  </c:pt>
                </c:lvl>
              </c:multiLvlStrCache>
            </c:multiLvlStrRef>
          </c:cat>
          <c:val>
            <c:numRef>
              <c:f>'PAR-EXPL'!$C$59:$C$68</c:f>
              <c:numCache>
                <c:formatCode>0%</c:formatCode>
                <c:ptCount val="10"/>
                <c:pt idx="0">
                  <c:v>0.32516115058688594</c:v>
                </c:pt>
                <c:pt idx="1">
                  <c:v>0.10608003504825288</c:v>
                </c:pt>
                <c:pt idx="2">
                  <c:v>0.32427017674262915</c:v>
                </c:pt>
                <c:pt idx="3">
                  <c:v>0.24448863762223202</c:v>
                </c:pt>
                <c:pt idx="4">
                  <c:v>0</c:v>
                </c:pt>
                <c:pt idx="5">
                  <c:v>0.33078399554916765</c:v>
                </c:pt>
                <c:pt idx="6">
                  <c:v>0.17102026055913566</c:v>
                </c:pt>
                <c:pt idx="7">
                  <c:v>0.25099429737122742</c:v>
                </c:pt>
                <c:pt idx="8">
                  <c:v>0.14723352960267053</c:v>
                </c:pt>
                <c:pt idx="9">
                  <c:v>9.9967916917798702E-2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00-4AF7-9E88-40C5F09725A8}"/>
            </c:ext>
          </c:extLst>
        </c:ser>
        <c:ser>
          <c:idx val="1"/>
          <c:order val="1"/>
          <c:tx>
            <c:strRef>
              <c:f>'PAR-EXPL'!$D$58</c:f>
              <c:strCache>
                <c:ptCount val="1"/>
              </c:strCache>
            </c:strRef>
          </c:tx>
          <c:spPr>
            <a:solidFill>
              <a:schemeClr val="accent6">
                <a:shade val="61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'PAR-EXPL'!$A$59:$B$68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EXTREMADURA</c:v>
                  </c:pt>
                  <c:pt idx="5">
                    <c:v>MURCIA</c:v>
                  </c:pt>
                </c:lvl>
              </c:multiLvlStrCache>
            </c:multiLvlStrRef>
          </c:cat>
          <c:val>
            <c:numRef>
              <c:f>'PAR-EXPL'!$D$59:$D$68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000-4AF7-9E88-40C5F09725A8}"/>
            </c:ext>
          </c:extLst>
        </c:ser>
        <c:ser>
          <c:idx val="2"/>
          <c:order val="2"/>
          <c:tx>
            <c:strRef>
              <c:f>'PAR-EXPL'!$E$58</c:f>
              <c:strCache>
                <c:ptCount val="1"/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'PAR-EXPL'!$A$59:$B$68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EXTREMADURA</c:v>
                  </c:pt>
                  <c:pt idx="5">
                    <c:v>MURCIA</c:v>
                  </c:pt>
                </c:lvl>
              </c:multiLvlStrCache>
            </c:multiLvlStrRef>
          </c:cat>
          <c:val>
            <c:numRef>
              <c:f>'PAR-EXPL'!$E$59:$E$68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000-4AF7-9E88-40C5F09725A8}"/>
            </c:ext>
          </c:extLst>
        </c:ser>
        <c:ser>
          <c:idx val="3"/>
          <c:order val="3"/>
          <c:tx>
            <c:strRef>
              <c:f>'PAR-EXPL'!$F$58</c:f>
              <c:strCache>
                <c:ptCount val="1"/>
              </c:strCache>
            </c:strRef>
          </c:tx>
          <c:spPr>
            <a:solidFill>
              <a:schemeClr val="accent6">
                <a:shade val="92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'PAR-EXPL'!$A$59:$B$68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EXTREMADURA</c:v>
                  </c:pt>
                  <c:pt idx="5">
                    <c:v>MURCIA</c:v>
                  </c:pt>
                </c:lvl>
              </c:multiLvlStrCache>
            </c:multiLvlStrRef>
          </c:cat>
          <c:val>
            <c:numRef>
              <c:f>'PAR-EXPL'!$F$59:$F$68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000-4AF7-9E88-40C5F09725A8}"/>
            </c:ext>
          </c:extLst>
        </c:ser>
        <c:ser>
          <c:idx val="4"/>
          <c:order val="4"/>
          <c:tx>
            <c:strRef>
              <c:f>'PAR-EXPL'!$G$58</c:f>
              <c:strCache>
                <c:ptCount val="1"/>
              </c:strCache>
            </c:strRef>
          </c:tx>
          <c:spPr>
            <a:solidFill>
              <a:schemeClr val="accent6">
                <a:tint val="93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'PAR-EXPL'!$A$59:$B$68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EXTREMADURA</c:v>
                  </c:pt>
                  <c:pt idx="5">
                    <c:v>MURCIA</c:v>
                  </c:pt>
                </c:lvl>
              </c:multiLvlStrCache>
            </c:multiLvlStrRef>
          </c:cat>
          <c:val>
            <c:numRef>
              <c:f>'PAR-EXPL'!$G$59:$G$68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000-4AF7-9E88-40C5F09725A8}"/>
            </c:ext>
          </c:extLst>
        </c:ser>
        <c:ser>
          <c:idx val="5"/>
          <c:order val="5"/>
          <c:tx>
            <c:strRef>
              <c:f>'PAR-EXPL'!$H$58</c:f>
              <c:strCache>
                <c:ptCount val="1"/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'PAR-EXPL'!$A$59:$B$68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EXTREMADURA</c:v>
                  </c:pt>
                  <c:pt idx="5">
                    <c:v>MURCIA</c:v>
                  </c:pt>
                </c:lvl>
              </c:multiLvlStrCache>
            </c:multiLvlStrRef>
          </c:cat>
          <c:val>
            <c:numRef>
              <c:f>'PAR-EXPL'!$H$59:$H$68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000-4AF7-9E88-40C5F09725A8}"/>
            </c:ext>
          </c:extLst>
        </c:ser>
        <c:ser>
          <c:idx val="6"/>
          <c:order val="6"/>
          <c:tx>
            <c:strRef>
              <c:f>'PAR-EXPL'!$I$58</c:f>
              <c:strCache>
                <c:ptCount val="1"/>
              </c:strCache>
            </c:strRef>
          </c:tx>
          <c:spPr>
            <a:solidFill>
              <a:schemeClr val="accent6">
                <a:tint val="62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'PAR-EXPL'!$A$59:$B$68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EXTREMADURA</c:v>
                  </c:pt>
                  <c:pt idx="5">
                    <c:v>MURCIA</c:v>
                  </c:pt>
                </c:lvl>
              </c:multiLvlStrCache>
            </c:multiLvlStrRef>
          </c:cat>
          <c:val>
            <c:numRef>
              <c:f>'PAR-EXPL'!$I$59:$I$68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000-4AF7-9E88-40C5F09725A8}"/>
            </c:ext>
          </c:extLst>
        </c:ser>
        <c:ser>
          <c:idx val="7"/>
          <c:order val="7"/>
          <c:tx>
            <c:strRef>
              <c:f>'PAR-EXPL'!$J$58</c:f>
              <c:strCache>
                <c:ptCount val="1"/>
                <c:pt idx="0">
                  <c:v>Nº Explotaciones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'PAR-EXPL'!$A$59:$B$68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EXTREMADURA</c:v>
                  </c:pt>
                  <c:pt idx="5">
                    <c:v>MURCIA</c:v>
                  </c:pt>
                </c:lvl>
              </c:multiLvlStrCache>
            </c:multiLvlStrRef>
          </c:cat>
          <c:val>
            <c:numRef>
              <c:f>'PAR-EXPL'!$J$59:$J$68</c:f>
              <c:numCache>
                <c:formatCode>0%</c:formatCode>
                <c:ptCount val="10"/>
                <c:pt idx="0">
                  <c:v>0.86124401913875603</c:v>
                </c:pt>
                <c:pt idx="1">
                  <c:v>5.7416267942583733E-2</c:v>
                </c:pt>
                <c:pt idx="2">
                  <c:v>6.6985645933014357E-2</c:v>
                </c:pt>
                <c:pt idx="3">
                  <c:v>1.4354066985645933E-2</c:v>
                </c:pt>
                <c:pt idx="4">
                  <c:v>0</c:v>
                </c:pt>
                <c:pt idx="5">
                  <c:v>0.80572597137014312</c:v>
                </c:pt>
                <c:pt idx="6">
                  <c:v>0.11042944785276074</c:v>
                </c:pt>
                <c:pt idx="7">
                  <c:v>6.9529652351738247E-2</c:v>
                </c:pt>
                <c:pt idx="8">
                  <c:v>1.2269938650306749E-2</c:v>
                </c:pt>
                <c:pt idx="9">
                  <c:v>2.0449897750511249E-3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000-4AF7-9E88-40C5F0972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507816"/>
        <c:axId val="514496840"/>
      </c:barChart>
      <c:catAx>
        <c:axId val="514507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496840"/>
        <c:crosses val="autoZero"/>
        <c:auto val="1"/>
        <c:lblAlgn val="ctr"/>
        <c:lblOffset val="100"/>
        <c:noMultiLvlLbl val="0"/>
      </c:catAx>
      <c:valAx>
        <c:axId val="514496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507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Superficie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'MEL-EXPL'!$B$4:$Z$4</c:f>
              <c:strCache>
                <c:ptCount val="5"/>
                <c:pt idx="0">
                  <c:v> &gt;0-5</c:v>
                </c:pt>
                <c:pt idx="1">
                  <c:v>&gt;5-10</c:v>
                </c:pt>
                <c:pt idx="2">
                  <c:v> 10-40</c:v>
                </c:pt>
                <c:pt idx="3">
                  <c:v>40-100</c:v>
                </c:pt>
                <c:pt idx="4">
                  <c:v>&gt;100</c:v>
                </c:pt>
              </c:strCache>
            </c:strRef>
          </c:cat>
          <c:val>
            <c:numRef>
              <c:f>'PLA-EXPL'!$AJ$21:$AN$21</c:f>
              <c:numCache>
                <c:formatCode>0%</c:formatCode>
                <c:ptCount val="5"/>
                <c:pt idx="0">
                  <c:v>0.6952065277279762</c:v>
                </c:pt>
                <c:pt idx="1">
                  <c:v>0.23468861233306829</c:v>
                </c:pt>
                <c:pt idx="2">
                  <c:v>7.0104859938955655E-2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78-4E48-88FB-16C5883A2AC3}"/>
            </c:ext>
          </c:extLst>
        </c:ser>
        <c:ser>
          <c:idx val="1"/>
          <c:order val="1"/>
          <c:tx>
            <c:v>Nº Explotaciones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'MEL-EXPL'!$B$4:$Z$4</c:f>
              <c:strCache>
                <c:ptCount val="5"/>
                <c:pt idx="0">
                  <c:v> &gt;0-5</c:v>
                </c:pt>
                <c:pt idx="1">
                  <c:v>&gt;5-10</c:v>
                </c:pt>
                <c:pt idx="2">
                  <c:v> 10-40</c:v>
                </c:pt>
                <c:pt idx="3">
                  <c:v>40-100</c:v>
                </c:pt>
                <c:pt idx="4">
                  <c:v>&gt;100</c:v>
                </c:pt>
              </c:strCache>
            </c:strRef>
          </c:cat>
          <c:val>
            <c:numRef>
              <c:f>'PLA-EXPL'!$AJ$42:$AN$42</c:f>
              <c:numCache>
                <c:formatCode>0%</c:formatCode>
                <c:ptCount val="5"/>
                <c:pt idx="0">
                  <c:v>0.94163424124513617</c:v>
                </c:pt>
                <c:pt idx="1">
                  <c:v>5.0583657587548639E-2</c:v>
                </c:pt>
                <c:pt idx="2">
                  <c:v>7.7821011673151752E-3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78-4E48-88FB-16C5883A2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507032"/>
        <c:axId val="514499584"/>
      </c:barChart>
      <c:catAx>
        <c:axId val="514507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499584"/>
        <c:crosses val="autoZero"/>
        <c:auto val="1"/>
        <c:lblAlgn val="ctr"/>
        <c:lblOffset val="100"/>
        <c:noMultiLvlLbl val="0"/>
      </c:catAx>
      <c:valAx>
        <c:axId val="51449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507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Superficie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'MEL-EXPL'!$B$4:$Z$4</c:f>
              <c:strCache>
                <c:ptCount val="5"/>
                <c:pt idx="0">
                  <c:v> &gt;0-5</c:v>
                </c:pt>
                <c:pt idx="1">
                  <c:v>&gt;5-10</c:v>
                </c:pt>
                <c:pt idx="2">
                  <c:v> 10-40</c:v>
                </c:pt>
                <c:pt idx="3">
                  <c:v>40-100</c:v>
                </c:pt>
                <c:pt idx="4">
                  <c:v>&gt;100</c:v>
                </c:pt>
              </c:strCache>
            </c:strRef>
          </c:cat>
          <c:val>
            <c:numRef>
              <c:f>'NEC-EXPL'!$AJ$21:$AN$21</c:f>
              <c:numCache>
                <c:formatCode>0%</c:formatCode>
                <c:ptCount val="5"/>
                <c:pt idx="0">
                  <c:v>0.24723734423711</c:v>
                </c:pt>
                <c:pt idx="1">
                  <c:v>0.17667540517451777</c:v>
                </c:pt>
                <c:pt idx="2">
                  <c:v>0.26312032401287305</c:v>
                </c:pt>
                <c:pt idx="3">
                  <c:v>0.15708337613985135</c:v>
                </c:pt>
                <c:pt idx="4">
                  <c:v>0.15588355043564767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A1-4C6C-8EC4-95BEE0359D27}"/>
            </c:ext>
          </c:extLst>
        </c:ser>
        <c:ser>
          <c:idx val="1"/>
          <c:order val="1"/>
          <c:tx>
            <c:v>Nº Explotaciones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'MEL-EXPL'!$B$4:$Z$4</c:f>
              <c:strCache>
                <c:ptCount val="5"/>
                <c:pt idx="0">
                  <c:v> &gt;0-5</c:v>
                </c:pt>
                <c:pt idx="1">
                  <c:v>&gt;5-10</c:v>
                </c:pt>
                <c:pt idx="2">
                  <c:v> 10-40</c:v>
                </c:pt>
                <c:pt idx="3">
                  <c:v>40-100</c:v>
                </c:pt>
                <c:pt idx="4">
                  <c:v>&gt;100</c:v>
                </c:pt>
              </c:strCache>
            </c:strRef>
          </c:cat>
          <c:val>
            <c:numRef>
              <c:f>'NEC-EXPL'!$AJ$42:$AN$42</c:f>
              <c:numCache>
                <c:formatCode>0%</c:formatCode>
                <c:ptCount val="5"/>
                <c:pt idx="0">
                  <c:v>0.76871027270863235</c:v>
                </c:pt>
                <c:pt idx="1">
                  <c:v>0.13286856674184949</c:v>
                </c:pt>
                <c:pt idx="2">
                  <c:v>7.9762148862005333E-2</c:v>
                </c:pt>
                <c:pt idx="3">
                  <c:v>1.3532909575558746E-2</c:v>
                </c:pt>
                <c:pt idx="4">
                  <c:v>5.1261021119540697E-3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AA1-4C6C-8EC4-95BEE0359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497232"/>
        <c:axId val="514497624"/>
      </c:barChart>
      <c:catAx>
        <c:axId val="51449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497624"/>
        <c:crosses val="autoZero"/>
        <c:auto val="1"/>
        <c:lblAlgn val="ctr"/>
        <c:lblOffset val="100"/>
        <c:noMultiLvlLbl val="0"/>
      </c:catAx>
      <c:valAx>
        <c:axId val="51449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49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Aragón y Cataluña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'NEC-EXPL'!$C$45</c:f>
              <c:strCache>
                <c:ptCount val="1"/>
                <c:pt idx="0">
                  <c:v>Superficie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'NEC-EXPL'!$A$46:$B$55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CATALUÑA</c:v>
                  </c:pt>
                </c:lvl>
              </c:multiLvlStrCache>
            </c:multiLvlStrRef>
          </c:cat>
          <c:val>
            <c:numRef>
              <c:f>'NEC-EXPL'!$C$46:$C$55</c:f>
              <c:numCache>
                <c:formatCode>0%</c:formatCode>
                <c:ptCount val="10"/>
                <c:pt idx="0">
                  <c:v>0.19983201888500821</c:v>
                </c:pt>
                <c:pt idx="1">
                  <c:v>0.17194575005439494</c:v>
                </c:pt>
                <c:pt idx="2">
                  <c:v>0.27152158604119037</c:v>
                </c:pt>
                <c:pt idx="3">
                  <c:v>0.19956717957836267</c:v>
                </c:pt>
                <c:pt idx="4">
                  <c:v>0.15713346544104392</c:v>
                </c:pt>
                <c:pt idx="5">
                  <c:v>0.3165697183376337</c:v>
                </c:pt>
                <c:pt idx="6">
                  <c:v>0.22094433650359438</c:v>
                </c:pt>
                <c:pt idx="7">
                  <c:v>0.29828819289158015</c:v>
                </c:pt>
                <c:pt idx="8">
                  <c:v>8.8041534613790384E-2</c:v>
                </c:pt>
                <c:pt idx="9">
                  <c:v>7.6156217653401415E-2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71-49E9-842A-06D95F4AA1D7}"/>
            </c:ext>
          </c:extLst>
        </c:ser>
        <c:ser>
          <c:idx val="1"/>
          <c:order val="1"/>
          <c:tx>
            <c:strRef>
              <c:f>'NEC-EXPL'!$D$45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'NEC-EXPL'!$A$46:$B$55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CATALUÑA</c:v>
                  </c:pt>
                </c:lvl>
              </c:multiLvlStrCache>
            </c:multiLvlStrRef>
          </c:cat>
          <c:val>
            <c:numRef>
              <c:f>'NEC-EXPL'!$D$46:$D$55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571-49E9-842A-06D95F4AA1D7}"/>
            </c:ext>
          </c:extLst>
        </c:ser>
        <c:ser>
          <c:idx val="2"/>
          <c:order val="2"/>
          <c:tx>
            <c:strRef>
              <c:f>'NEC-EXPL'!$E$45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'NEC-EXPL'!$A$46:$B$55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CATALUÑA</c:v>
                  </c:pt>
                </c:lvl>
              </c:multiLvlStrCache>
            </c:multiLvlStrRef>
          </c:cat>
          <c:val>
            <c:numRef>
              <c:f>'NEC-EXPL'!$E$46:$E$55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571-49E9-842A-06D95F4AA1D7}"/>
            </c:ext>
          </c:extLst>
        </c:ser>
        <c:ser>
          <c:idx val="3"/>
          <c:order val="3"/>
          <c:tx>
            <c:strRef>
              <c:f>'NEC-EXPL'!$F$45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'NEC-EXPL'!$A$46:$B$55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CATALUÑA</c:v>
                  </c:pt>
                </c:lvl>
              </c:multiLvlStrCache>
            </c:multiLvlStrRef>
          </c:cat>
          <c:val>
            <c:numRef>
              <c:f>'NEC-EXPL'!$F$46:$F$55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571-49E9-842A-06D95F4AA1D7}"/>
            </c:ext>
          </c:extLst>
        </c:ser>
        <c:ser>
          <c:idx val="4"/>
          <c:order val="4"/>
          <c:tx>
            <c:strRef>
              <c:f>'NEC-EXPL'!$G$45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'NEC-EXPL'!$A$46:$B$55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CATALUÑA</c:v>
                  </c:pt>
                </c:lvl>
              </c:multiLvlStrCache>
            </c:multiLvlStrRef>
          </c:cat>
          <c:val>
            <c:numRef>
              <c:f>'NEC-EXPL'!$G$46:$G$55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571-49E9-842A-06D95F4AA1D7}"/>
            </c:ext>
          </c:extLst>
        </c:ser>
        <c:ser>
          <c:idx val="5"/>
          <c:order val="5"/>
          <c:tx>
            <c:strRef>
              <c:f>'NEC-EXPL'!$H$45</c:f>
              <c:strCache>
                <c:ptCount val="1"/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'NEC-EXPL'!$A$46:$B$55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CATALUÑA</c:v>
                  </c:pt>
                </c:lvl>
              </c:multiLvlStrCache>
            </c:multiLvlStrRef>
          </c:cat>
          <c:val>
            <c:numRef>
              <c:f>'NEC-EXPL'!$H$46:$H$55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571-49E9-842A-06D95F4AA1D7}"/>
            </c:ext>
          </c:extLst>
        </c:ser>
        <c:ser>
          <c:idx val="6"/>
          <c:order val="6"/>
          <c:tx>
            <c:strRef>
              <c:f>'NEC-EXPL'!$I$45</c:f>
              <c:strCache>
                <c:ptCount val="1"/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'NEC-EXPL'!$A$46:$B$55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CATALUÑA</c:v>
                  </c:pt>
                </c:lvl>
              </c:multiLvlStrCache>
            </c:multiLvlStrRef>
          </c:cat>
          <c:val>
            <c:numRef>
              <c:f>'NEC-EXPL'!$I$46:$I$55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571-49E9-842A-06D95F4AA1D7}"/>
            </c:ext>
          </c:extLst>
        </c:ser>
        <c:ser>
          <c:idx val="7"/>
          <c:order val="7"/>
          <c:tx>
            <c:strRef>
              <c:f>'NEC-EXPL'!$J$45</c:f>
              <c:strCache>
                <c:ptCount val="1"/>
                <c:pt idx="0">
                  <c:v>Nº Explotaciones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'NEC-EXPL'!$A$46:$B$55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CATALUÑA</c:v>
                  </c:pt>
                </c:lvl>
              </c:multiLvlStrCache>
            </c:multiLvlStrRef>
          </c:cat>
          <c:val>
            <c:numRef>
              <c:f>'NEC-EXPL'!$J$46:$J$55</c:f>
              <c:numCache>
                <c:formatCode>0%</c:formatCode>
                <c:ptCount val="10"/>
                <c:pt idx="0">
                  <c:v>0.69944341372912799</c:v>
                </c:pt>
                <c:pt idx="1">
                  <c:v>0.16233766233766234</c:v>
                </c:pt>
                <c:pt idx="2">
                  <c:v>0.10853432282003711</c:v>
                </c:pt>
                <c:pt idx="3">
                  <c:v>2.3191094619666047E-2</c:v>
                </c:pt>
                <c:pt idx="4">
                  <c:v>6.4935064935064939E-3</c:v>
                </c:pt>
                <c:pt idx="5">
                  <c:v>0.78373295721673719</c:v>
                </c:pt>
                <c:pt idx="6">
                  <c:v>0.13211095439586271</c:v>
                </c:pt>
                <c:pt idx="7">
                  <c:v>7.4753173483779967E-2</c:v>
                </c:pt>
                <c:pt idx="8">
                  <c:v>7.052186177715092E-3</c:v>
                </c:pt>
                <c:pt idx="9">
                  <c:v>2.3507287259050304E-3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571-49E9-842A-06D95F4AA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498016"/>
        <c:axId val="514505464"/>
      </c:barChart>
      <c:catAx>
        <c:axId val="51449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505464"/>
        <c:crosses val="autoZero"/>
        <c:auto val="1"/>
        <c:lblAlgn val="ctr"/>
        <c:lblOffset val="100"/>
        <c:noMultiLvlLbl val="0"/>
      </c:catAx>
      <c:valAx>
        <c:axId val="514505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498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Extremadura y Murcia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'NEC-EXPL'!$C$57</c:f>
              <c:strCache>
                <c:ptCount val="1"/>
                <c:pt idx="0">
                  <c:v>Superficie</c:v>
                </c:pt>
              </c:strCache>
            </c:strRef>
          </c:tx>
          <c:spPr>
            <a:solidFill>
              <a:schemeClr val="accent6">
                <a:shade val="4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'NEC-EXPL'!$A$58:$B$67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EXTREMADURA</c:v>
                  </c:pt>
                  <c:pt idx="5">
                    <c:v>MURCIA</c:v>
                  </c:pt>
                </c:lvl>
              </c:multiLvlStrCache>
            </c:multiLvlStrRef>
          </c:cat>
          <c:val>
            <c:numRef>
              <c:f>'NEC-EXPL'!$C$58:$C$67</c:f>
              <c:numCache>
                <c:formatCode>0%</c:formatCode>
                <c:ptCount val="10"/>
                <c:pt idx="0">
                  <c:v>0.18686024300404572</c:v>
                </c:pt>
                <c:pt idx="1">
                  <c:v>0.13380622986770613</c:v>
                </c:pt>
                <c:pt idx="2">
                  <c:v>0.19933092267236571</c:v>
                </c:pt>
                <c:pt idx="3">
                  <c:v>0.24716932819122622</c:v>
                </c:pt>
                <c:pt idx="4">
                  <c:v>0.23283327626465619</c:v>
                </c:pt>
                <c:pt idx="5">
                  <c:v>0.19103386750081577</c:v>
                </c:pt>
                <c:pt idx="6">
                  <c:v>0.1536159828194131</c:v>
                </c:pt>
                <c:pt idx="7">
                  <c:v>0.27588990791449119</c:v>
                </c:pt>
                <c:pt idx="8">
                  <c:v>0.11985797366876383</c:v>
                </c:pt>
                <c:pt idx="9">
                  <c:v>0.25960226809651615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F5-41EA-AA02-4DCCBDF3DA3D}"/>
            </c:ext>
          </c:extLst>
        </c:ser>
        <c:ser>
          <c:idx val="1"/>
          <c:order val="1"/>
          <c:tx>
            <c:strRef>
              <c:f>'NEC-EXPL'!$D$57</c:f>
              <c:strCache>
                <c:ptCount val="1"/>
              </c:strCache>
            </c:strRef>
          </c:tx>
          <c:spPr>
            <a:solidFill>
              <a:schemeClr val="accent6">
                <a:shade val="61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'NEC-EXPL'!$A$58:$B$67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EXTREMADURA</c:v>
                  </c:pt>
                  <c:pt idx="5">
                    <c:v>MURCIA</c:v>
                  </c:pt>
                </c:lvl>
              </c:multiLvlStrCache>
            </c:multiLvlStrRef>
          </c:cat>
          <c:val>
            <c:numRef>
              <c:f>'NEC-EXPL'!$D$58:$D$67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F5-41EA-AA02-4DCCBDF3DA3D}"/>
            </c:ext>
          </c:extLst>
        </c:ser>
        <c:ser>
          <c:idx val="2"/>
          <c:order val="2"/>
          <c:tx>
            <c:strRef>
              <c:f>'NEC-EXPL'!$E$57</c:f>
              <c:strCache>
                <c:ptCount val="1"/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'NEC-EXPL'!$A$58:$B$67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EXTREMADURA</c:v>
                  </c:pt>
                  <c:pt idx="5">
                    <c:v>MURCIA</c:v>
                  </c:pt>
                </c:lvl>
              </c:multiLvlStrCache>
            </c:multiLvlStrRef>
          </c:cat>
          <c:val>
            <c:numRef>
              <c:f>'NEC-EXPL'!$E$58:$E$67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5F5-41EA-AA02-4DCCBDF3DA3D}"/>
            </c:ext>
          </c:extLst>
        </c:ser>
        <c:ser>
          <c:idx val="3"/>
          <c:order val="3"/>
          <c:tx>
            <c:strRef>
              <c:f>'NEC-EXPL'!$F$57</c:f>
              <c:strCache>
                <c:ptCount val="1"/>
              </c:strCache>
            </c:strRef>
          </c:tx>
          <c:spPr>
            <a:solidFill>
              <a:schemeClr val="accent6">
                <a:shade val="92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'NEC-EXPL'!$A$58:$B$67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EXTREMADURA</c:v>
                  </c:pt>
                  <c:pt idx="5">
                    <c:v>MURCIA</c:v>
                  </c:pt>
                </c:lvl>
              </c:multiLvlStrCache>
            </c:multiLvlStrRef>
          </c:cat>
          <c:val>
            <c:numRef>
              <c:f>'NEC-EXPL'!$F$58:$F$67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5F5-41EA-AA02-4DCCBDF3DA3D}"/>
            </c:ext>
          </c:extLst>
        </c:ser>
        <c:ser>
          <c:idx val="4"/>
          <c:order val="4"/>
          <c:tx>
            <c:strRef>
              <c:f>'NEC-EXPL'!$G$57</c:f>
              <c:strCache>
                <c:ptCount val="1"/>
              </c:strCache>
            </c:strRef>
          </c:tx>
          <c:spPr>
            <a:solidFill>
              <a:schemeClr val="accent6">
                <a:tint val="93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'NEC-EXPL'!$A$58:$B$67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EXTREMADURA</c:v>
                  </c:pt>
                  <c:pt idx="5">
                    <c:v>MURCIA</c:v>
                  </c:pt>
                </c:lvl>
              </c:multiLvlStrCache>
            </c:multiLvlStrRef>
          </c:cat>
          <c:val>
            <c:numRef>
              <c:f>'NEC-EXPL'!$G$58:$G$67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5F5-41EA-AA02-4DCCBDF3DA3D}"/>
            </c:ext>
          </c:extLst>
        </c:ser>
        <c:ser>
          <c:idx val="5"/>
          <c:order val="5"/>
          <c:tx>
            <c:strRef>
              <c:f>'NEC-EXPL'!$H$57</c:f>
              <c:strCache>
                <c:ptCount val="1"/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'NEC-EXPL'!$A$58:$B$67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EXTREMADURA</c:v>
                  </c:pt>
                  <c:pt idx="5">
                    <c:v>MURCIA</c:v>
                  </c:pt>
                </c:lvl>
              </c:multiLvlStrCache>
            </c:multiLvlStrRef>
          </c:cat>
          <c:val>
            <c:numRef>
              <c:f>'NEC-EXPL'!$H$58:$H$67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5F5-41EA-AA02-4DCCBDF3DA3D}"/>
            </c:ext>
          </c:extLst>
        </c:ser>
        <c:ser>
          <c:idx val="6"/>
          <c:order val="6"/>
          <c:tx>
            <c:strRef>
              <c:f>'NEC-EXPL'!$I$57</c:f>
              <c:strCache>
                <c:ptCount val="1"/>
              </c:strCache>
            </c:strRef>
          </c:tx>
          <c:spPr>
            <a:solidFill>
              <a:schemeClr val="accent6">
                <a:tint val="62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'NEC-EXPL'!$A$58:$B$67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EXTREMADURA</c:v>
                  </c:pt>
                  <c:pt idx="5">
                    <c:v>MURCIA</c:v>
                  </c:pt>
                </c:lvl>
              </c:multiLvlStrCache>
            </c:multiLvlStrRef>
          </c:cat>
          <c:val>
            <c:numRef>
              <c:f>'NEC-EXPL'!$I$58:$I$67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5F5-41EA-AA02-4DCCBDF3DA3D}"/>
            </c:ext>
          </c:extLst>
        </c:ser>
        <c:ser>
          <c:idx val="7"/>
          <c:order val="7"/>
          <c:tx>
            <c:strRef>
              <c:f>'NEC-EXPL'!$J$57</c:f>
              <c:strCache>
                <c:ptCount val="1"/>
                <c:pt idx="0">
                  <c:v>Nº Explotaciones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'NEC-EXPL'!$A$58:$B$67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EXTREMADURA</c:v>
                  </c:pt>
                  <c:pt idx="5">
                    <c:v>MURCIA</c:v>
                  </c:pt>
                </c:lvl>
              </c:multiLvlStrCache>
            </c:multiLvlStrRef>
          </c:cat>
          <c:val>
            <c:numRef>
              <c:f>'NEC-EXPL'!$J$58:$J$67</c:f>
              <c:numCache>
                <c:formatCode>0%</c:formatCode>
                <c:ptCount val="10"/>
                <c:pt idx="0">
                  <c:v>0.73958333333333337</c:v>
                </c:pt>
                <c:pt idx="1">
                  <c:v>0.14583333333333334</c:v>
                </c:pt>
                <c:pt idx="2">
                  <c:v>7.8125E-2</c:v>
                </c:pt>
                <c:pt idx="3">
                  <c:v>2.6041666666666668E-2</c:v>
                </c:pt>
                <c:pt idx="4">
                  <c:v>1.0416666666666666E-2</c:v>
                </c:pt>
                <c:pt idx="5">
                  <c:v>0.69926650366748166</c:v>
                </c:pt>
                <c:pt idx="6">
                  <c:v>0.16381418092909536</c:v>
                </c:pt>
                <c:pt idx="7">
                  <c:v>0.1100244498777506</c:v>
                </c:pt>
                <c:pt idx="8">
                  <c:v>1.4669926650366748E-2</c:v>
                </c:pt>
                <c:pt idx="9">
                  <c:v>1.2224938875305624E-2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5F5-41EA-AA02-4DCCBDF3D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508208"/>
        <c:axId val="514501544"/>
      </c:barChart>
      <c:catAx>
        <c:axId val="51450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501544"/>
        <c:crosses val="autoZero"/>
        <c:auto val="1"/>
        <c:lblAlgn val="ctr"/>
        <c:lblOffset val="100"/>
        <c:noMultiLvlLbl val="0"/>
      </c:catAx>
      <c:valAx>
        <c:axId val="514501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50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Superficie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'MEL-EXPL'!$B$4:$Z$4</c:f>
              <c:strCache>
                <c:ptCount val="5"/>
                <c:pt idx="0">
                  <c:v> &gt;0-5</c:v>
                </c:pt>
                <c:pt idx="1">
                  <c:v>&gt;5-10</c:v>
                </c:pt>
                <c:pt idx="2">
                  <c:v> 10-40</c:v>
                </c:pt>
                <c:pt idx="3">
                  <c:v>40-100</c:v>
                </c:pt>
                <c:pt idx="4">
                  <c:v>&gt;100</c:v>
                </c:pt>
              </c:strCache>
            </c:strRef>
          </c:cat>
          <c:val>
            <c:numRef>
              <c:f>'ALB-EXPL'!$AK$21:$AO$21</c:f>
              <c:numCache>
                <c:formatCode>0%</c:formatCode>
                <c:ptCount val="5"/>
                <c:pt idx="0">
                  <c:v>0.31901948995325569</c:v>
                </c:pt>
                <c:pt idx="1">
                  <c:v>0.17298180403331423</c:v>
                </c:pt>
                <c:pt idx="2">
                  <c:v>0.30089102901491149</c:v>
                </c:pt>
                <c:pt idx="3">
                  <c:v>0.15820772731997074</c:v>
                </c:pt>
                <c:pt idx="4">
                  <c:v>4.8899949678547931E-2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C5-44B4-80FE-AB6E53CCCF2B}"/>
            </c:ext>
          </c:extLst>
        </c:ser>
        <c:ser>
          <c:idx val="1"/>
          <c:order val="1"/>
          <c:tx>
            <c:v>Nº Explotaciones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'MEL-EXPL'!$B$4:$Z$4</c:f>
              <c:strCache>
                <c:ptCount val="5"/>
                <c:pt idx="0">
                  <c:v> &gt;0-5</c:v>
                </c:pt>
                <c:pt idx="1">
                  <c:v>&gt;5-10</c:v>
                </c:pt>
                <c:pt idx="2">
                  <c:v> 10-40</c:v>
                </c:pt>
                <c:pt idx="3">
                  <c:v>40-100</c:v>
                </c:pt>
                <c:pt idx="4">
                  <c:v>&gt;100</c:v>
                </c:pt>
              </c:strCache>
            </c:strRef>
          </c:cat>
          <c:val>
            <c:numRef>
              <c:f>'ALB-EXPL'!$AK$42:$AO$42</c:f>
              <c:numCache>
                <c:formatCode>0%</c:formatCode>
                <c:ptCount val="5"/>
                <c:pt idx="0">
                  <c:v>0.85979553515543505</c:v>
                </c:pt>
                <c:pt idx="1">
                  <c:v>7.803046108908826E-2</c:v>
                </c:pt>
                <c:pt idx="2">
                  <c:v>5.1950761527227204E-2</c:v>
                </c:pt>
                <c:pt idx="3">
                  <c:v>8.9714166492802002E-3</c:v>
                </c:pt>
                <c:pt idx="4">
                  <c:v>1.2518255789693302E-3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C5-44B4-80FE-AB6E53CCC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503504"/>
        <c:axId val="514499976"/>
      </c:barChart>
      <c:catAx>
        <c:axId val="51450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499976"/>
        <c:crosses val="autoZero"/>
        <c:auto val="1"/>
        <c:lblAlgn val="ctr"/>
        <c:lblOffset val="100"/>
        <c:noMultiLvlLbl val="0"/>
      </c:catAx>
      <c:valAx>
        <c:axId val="514499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50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Aragón y Cataluña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'ALB-EXPL'!$C$45</c:f>
              <c:strCache>
                <c:ptCount val="1"/>
                <c:pt idx="0">
                  <c:v>Superficie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'ALB-EXPL'!$A$46:$B$55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CATALUÑA</c:v>
                  </c:pt>
                </c:lvl>
              </c:multiLvlStrCache>
            </c:multiLvlStrRef>
          </c:cat>
          <c:val>
            <c:numRef>
              <c:f>'ALB-EXPL'!$C$46:$C$55</c:f>
              <c:numCache>
                <c:formatCode>0%</c:formatCode>
                <c:ptCount val="10"/>
                <c:pt idx="0">
                  <c:v>0.23855662571851483</c:v>
                </c:pt>
                <c:pt idx="1">
                  <c:v>0.13142626449045508</c:v>
                </c:pt>
                <c:pt idx="2">
                  <c:v>0.28820962377684228</c:v>
                </c:pt>
                <c:pt idx="3">
                  <c:v>0.18954188053905463</c:v>
                </c:pt>
                <c:pt idx="4">
                  <c:v>0.15226560547513318</c:v>
                </c:pt>
                <c:pt idx="5">
                  <c:v>0.41839664807703997</c:v>
                </c:pt>
                <c:pt idx="6">
                  <c:v>0.18877950292161949</c:v>
                </c:pt>
                <c:pt idx="7">
                  <c:v>0.33497137619206502</c:v>
                </c:pt>
                <c:pt idx="8">
                  <c:v>0</c:v>
                </c:pt>
                <c:pt idx="9">
                  <c:v>5.7852472809275461E-2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A7-4D0E-B8B9-3D12BB097A43}"/>
            </c:ext>
          </c:extLst>
        </c:ser>
        <c:ser>
          <c:idx val="1"/>
          <c:order val="1"/>
          <c:tx>
            <c:strRef>
              <c:f>'ALB-EXPL'!$D$45</c:f>
              <c:strCache>
                <c:ptCount val="1"/>
                <c:pt idx="0">
                  <c:v>Nº Explotaciones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'ALB-EXPL'!$A$46:$B$55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CATALUÑA</c:v>
                  </c:pt>
                </c:lvl>
              </c:multiLvlStrCache>
            </c:multiLvlStrRef>
          </c:cat>
          <c:val>
            <c:numRef>
              <c:f>'ALB-EXPL'!$D$46:$D$55</c:f>
              <c:numCache>
                <c:formatCode>0%</c:formatCode>
                <c:ptCount val="10"/>
                <c:pt idx="0">
                  <c:v>0.80917431192660505</c:v>
                </c:pt>
                <c:pt idx="1">
                  <c:v>8.990825688073395E-2</c:v>
                </c:pt>
                <c:pt idx="2">
                  <c:v>7.8899082568807344E-2</c:v>
                </c:pt>
                <c:pt idx="3">
                  <c:v>1.6513761467889909E-2</c:v>
                </c:pt>
                <c:pt idx="4">
                  <c:v>5.5045871559633031E-3</c:v>
                </c:pt>
                <c:pt idx="5">
                  <c:v>0.89646772228989036</c:v>
                </c:pt>
                <c:pt idx="6">
                  <c:v>6.090133982947625E-2</c:v>
                </c:pt>
                <c:pt idx="7">
                  <c:v>4.1412911084043852E-2</c:v>
                </c:pt>
                <c:pt idx="8">
                  <c:v>0</c:v>
                </c:pt>
                <c:pt idx="9">
                  <c:v>1.2180267965895249E-3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4A7-4D0E-B8B9-3D12BB097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498800"/>
        <c:axId val="514499192"/>
      </c:barChart>
      <c:catAx>
        <c:axId val="51449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499192"/>
        <c:crosses val="autoZero"/>
        <c:auto val="1"/>
        <c:lblAlgn val="ctr"/>
        <c:lblOffset val="100"/>
        <c:noMultiLvlLbl val="0"/>
      </c:catAx>
      <c:valAx>
        <c:axId val="514499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498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Extremadura y Murcia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'ALB-EXPL'!$C$57</c:f>
              <c:strCache>
                <c:ptCount val="1"/>
                <c:pt idx="0">
                  <c:v>Superficie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'ALB-EXPL'!$A$58:$B$67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EXTREMADURA</c:v>
                  </c:pt>
                  <c:pt idx="5">
                    <c:v>MURCIA</c:v>
                  </c:pt>
                </c:lvl>
              </c:multiLvlStrCache>
            </c:multiLvlStrRef>
          </c:cat>
          <c:val>
            <c:numRef>
              <c:f>'ALB-EXPL'!$C$58:$C$67</c:f>
              <c:numCache>
                <c:formatCode>0%</c:formatCode>
                <c:ptCount val="10"/>
                <c:pt idx="0">
                  <c:v>0.22540947836965058</c:v>
                </c:pt>
                <c:pt idx="1">
                  <c:v>8.1081081081081086E-2</c:v>
                </c:pt>
                <c:pt idx="2">
                  <c:v>0.37459634015069965</c:v>
                </c:pt>
                <c:pt idx="3">
                  <c:v>0.31891310039856863</c:v>
                </c:pt>
                <c:pt idx="4">
                  <c:v>0</c:v>
                </c:pt>
                <c:pt idx="5">
                  <c:v>0.28421930212152158</c:v>
                </c:pt>
                <c:pt idx="6">
                  <c:v>0.18372215097220929</c:v>
                </c:pt>
                <c:pt idx="7">
                  <c:v>0.29578125071622391</c:v>
                </c:pt>
                <c:pt idx="8">
                  <c:v>0.19853986939416648</c:v>
                </c:pt>
                <c:pt idx="9">
                  <c:v>3.7737426795878874E-2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96-4E71-B33E-94E080FAC4E3}"/>
            </c:ext>
          </c:extLst>
        </c:ser>
        <c:ser>
          <c:idx val="1"/>
          <c:order val="1"/>
          <c:tx>
            <c:strRef>
              <c:f>'ALB-EXPL'!$D$57</c:f>
              <c:strCache>
                <c:ptCount val="1"/>
                <c:pt idx="0">
                  <c:v>Nº Explotaciones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'ALB-EXPL'!$A$58:$B$67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EXTREMADURA</c:v>
                  </c:pt>
                  <c:pt idx="5">
                    <c:v>MURCIA</c:v>
                  </c:pt>
                </c:lvl>
              </c:multiLvlStrCache>
            </c:multiLvlStrRef>
          </c:cat>
          <c:val>
            <c:numRef>
              <c:f>'ALB-EXPL'!$D$58:$D$67</c:f>
              <c:numCache>
                <c:formatCode>0%</c:formatCode>
                <c:ptCount val="10"/>
                <c:pt idx="0">
                  <c:v>0.83108108108108103</c:v>
                </c:pt>
                <c:pt idx="1">
                  <c:v>6.0810810810810814E-2</c:v>
                </c:pt>
                <c:pt idx="2">
                  <c:v>8.7837837837837843E-2</c:v>
                </c:pt>
                <c:pt idx="3">
                  <c:v>2.0270270270270271E-2</c:v>
                </c:pt>
                <c:pt idx="4">
                  <c:v>0</c:v>
                </c:pt>
                <c:pt idx="5">
                  <c:v>0.78441754916792739</c:v>
                </c:pt>
                <c:pt idx="6">
                  <c:v>0.12027231467473525</c:v>
                </c:pt>
                <c:pt idx="7">
                  <c:v>7.6399394856278363E-2</c:v>
                </c:pt>
                <c:pt idx="8">
                  <c:v>1.7397881996974281E-2</c:v>
                </c:pt>
                <c:pt idx="9">
                  <c:v>1.5128593040847202E-3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296-4E71-B33E-94E080FAC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500760"/>
        <c:axId val="514502720"/>
      </c:barChart>
      <c:catAx>
        <c:axId val="51450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502720"/>
        <c:crosses val="autoZero"/>
        <c:auto val="1"/>
        <c:lblAlgn val="ctr"/>
        <c:lblOffset val="100"/>
        <c:noMultiLvlLbl val="0"/>
      </c:catAx>
      <c:valAx>
        <c:axId val="51450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500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Melocotonero + Paraguayo</a:t>
            </a:r>
            <a:r>
              <a:rPr lang="es-ES" baseline="0"/>
              <a:t> + Platerina:</a:t>
            </a:r>
          </a:p>
          <a:p>
            <a:pPr>
              <a:defRPr/>
            </a:pPr>
            <a:r>
              <a:rPr lang="es-ES" baseline="0"/>
              <a:t>RSU REGEPA 2019 vs 2020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RSU REGEPA 2019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AB56911-E8C8-4187-8D18-8CD9B737DB5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0E6-4B4F-BAE8-94E08A80B48B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-5%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0E6-4B4F-BAE8-94E08A80B48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-4%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0E6-4B4F-BAE8-94E08A80B48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65%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0E6-4B4F-BAE8-94E08A80B48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-24%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0E6-4B4F-BAE8-94E08A80B48B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-29%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0E6-4B4F-BAE8-94E08A80B48B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-2%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0E6-4B4F-BAE8-94E08A80B48B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0,28%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0E6-4B4F-BAE8-94E08A80B48B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985138004246284E-2"/>
                  <c:y val="-7.4185609011049153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0,42%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0E6-4B4F-BAE8-94E08A80B48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('MEL-REPR'!$A$8,'MEL-REPR'!$A$17,'MEL-REPR'!$A$21,'MEL-REPR'!$A$25,'MEL-REPR'!$A$33,'MEL-REPR'!$A$39,'MEL-REPR'!$A$41,'MEL-REPR'!$A$46,'MEL-REPR'!$A$49,'MEL-REPR'!$A$54,'MEL-REPR'!$A$56,'MEL-REPR'!$A$58,'MEL-REPR'!$A$60,'MEL-REPR'!$A$62,'MEL-REPR'!$A$64,'MEL-REPR'!$A$67)</c15:sqref>
                  </c15:fullRef>
                </c:ext>
              </c:extLst>
              <c:f>('MEL-REPR'!$A$8,'MEL-REPR'!$A$17,'MEL-REPR'!$A$21,'MEL-REPR'!$A$33,'MEL-REPR'!$A$41,'MEL-REPR'!$A$46,'MEL-REPR'!$A$56,'MEL-REPR'!$A$60,'MEL-REPR'!$A$62)</c:f>
              <c:strCache>
                <c:ptCount val="9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LA RIOJA</c:v>
                </c:pt>
                <c:pt idx="7">
                  <c:v>MURCIA</c:v>
                </c:pt>
                <c:pt idx="8">
                  <c:v>NAVARRA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('MEL-REPR'!$B$8,'MEL-REPR'!$B$17,'MEL-REPR'!$B$21,'MEL-REPR'!$B$25,'MEL-REPR'!$B$33,'MEL-REPR'!$B$39,'MEL-REPR'!$B$41,'MEL-REPR'!$B$46,'MEL-REPR'!$B$49,'MEL-REPR'!$B$54,'MEL-REPR'!$B$56,'MEL-REPR'!$B$58,'MEL-REPR'!$B$60,'MEL-REPR'!$B$62,'MEL-REPR'!$B$64,'MEL-REPR'!$B$67)</c15:sqref>
                  </c15:fullRef>
                </c:ext>
              </c:extLst>
              <c:f>('MEL-REPR'!$B$8,'MEL-REPR'!$B$17,'MEL-REPR'!$B$21,'MEL-REPR'!$B$33,'MEL-REPR'!$B$41,'MEL-REPR'!$B$46,'MEL-REPR'!$B$56,'MEL-REPR'!$B$60,'MEL-REPR'!$B$62)</c:f>
              <c:numCache>
                <c:formatCode>#,##0</c:formatCode>
                <c:ptCount val="9"/>
                <c:pt idx="0">
                  <c:v>1594.2599999999998</c:v>
                </c:pt>
                <c:pt idx="1">
                  <c:v>12894.08</c:v>
                </c:pt>
                <c:pt idx="2">
                  <c:v>1881.8999999999994</c:v>
                </c:pt>
                <c:pt idx="3">
                  <c:v>1021.8399999999997</c:v>
                </c:pt>
                <c:pt idx="4">
                  <c:v>11125.68</c:v>
                </c:pt>
                <c:pt idx="5">
                  <c:v>4283.1200000000008</c:v>
                </c:pt>
                <c:pt idx="6">
                  <c:v>366.76000000000005</c:v>
                </c:pt>
                <c:pt idx="7">
                  <c:v>6658.1300000000056</c:v>
                </c:pt>
                <c:pt idx="8">
                  <c:v>345.85000000000014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0E6-4B4F-BAE8-94E08A80B48B}"/>
            </c:ext>
            <c:ext xmlns:c15="http://schemas.microsoft.com/office/drawing/2012/chart" uri="{02D57815-91ED-43cb-92C2-25804820EDAC}">
              <c15:datalabelsRange>
                <c15:f>'MEL-REPR'!$I$8</c15:f>
                <c15:dlblRangeCache>
                  <c:ptCount val="1"/>
                  <c:pt idx="0">
                    <c:v>2%</c:v>
                  </c:pt>
                </c15:dlblRangeCache>
              </c15:datalabelsRange>
            </c:ext>
            <c:ext xmlns:c15="http://schemas.microsoft.com/office/drawing/2012/chart" uri="{02D57815-91ED-43cb-92C2-25804820EDAC}">
              <c15:categoryFilterExceptions>
                <c15:categoryFilterException>
                  <c15:sqref>'MEL-REPR'!$B$25</c15:sqref>
                  <c15:dLbl>
                    <c:idx val="2"/>
                    <c:tx>
                      <c:rich>
                        <a:bodyPr/>
                        <a:lstStyle/>
                        <a:p>
                          <a:r>
                            <a:rPr lang="en-US"/>
                            <a:t>-0,04%</a:t>
                          </a:r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0-B4FD-4DEA-98C1-D216393A01DB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'MEL-REPR'!$B$49</c15:sqref>
                  <c15:dLbl>
                    <c:idx val="5"/>
                    <c:tx>
                      <c:rich>
                        <a:bodyPr/>
                        <a:lstStyle/>
                        <a:p>
                          <a:r>
                            <a:rPr lang="en-US"/>
                            <a:t>-14%</a:t>
                          </a:r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1-B4FD-4DEA-98C1-D216393A01DB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'MEL-REPR'!$B$54</c15:sqref>
                  <c15:dLbl>
                    <c:idx val="5"/>
                    <c:tx>
                      <c:rich>
                        <a:bodyPr/>
                        <a:lstStyle/>
                        <a:p>
                          <a:r>
                            <a:rPr lang="en-US"/>
                            <a:t>-14%</a:t>
                          </a:r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2-B4FD-4DEA-98C1-D216393A01DB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'MEL-REPR'!$B$58</c15:sqref>
                  <c15:dLbl>
                    <c:idx val="6"/>
                    <c:tx>
                      <c:rich>
                        <a:bodyPr/>
                        <a:lstStyle/>
                        <a:p>
                          <a:r>
                            <a:rPr lang="en-US"/>
                            <a:t>8%</a:t>
                          </a:r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3-B4FD-4DEA-98C1-D216393A01DB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'MEL-REPR'!$B$67</c15:sqref>
                  <c15:dLbl>
                    <c:idx val="8"/>
                    <c:layout>
                      <c:manualLayout>
                        <c:x val="2.7600849256900057E-2"/>
                        <c:y val="4.0465345096109976E-3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/>
                            <a:t>111%</a:t>
                          </a:r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4-B4FD-4DEA-98C1-D216393A01DB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ser>
          <c:idx val="1"/>
          <c:order val="1"/>
          <c:tx>
            <c:v>RSU REGEPA 2020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('MEL-REPR'!$A$8,'MEL-REPR'!$A$17,'MEL-REPR'!$A$21,'MEL-REPR'!$A$25,'MEL-REPR'!$A$33,'MEL-REPR'!$A$39,'MEL-REPR'!$A$41,'MEL-REPR'!$A$46,'MEL-REPR'!$A$49,'MEL-REPR'!$A$54,'MEL-REPR'!$A$56,'MEL-REPR'!$A$58,'MEL-REPR'!$A$60,'MEL-REPR'!$A$62,'MEL-REPR'!$A$64,'MEL-REPR'!$A$67)</c15:sqref>
                  </c15:fullRef>
                </c:ext>
              </c:extLst>
              <c:f>('MEL-REPR'!$A$8,'MEL-REPR'!$A$17,'MEL-REPR'!$A$21,'MEL-REPR'!$A$33,'MEL-REPR'!$A$41,'MEL-REPR'!$A$46,'MEL-REPR'!$A$56,'MEL-REPR'!$A$60,'MEL-REPR'!$A$62)</c:f>
              <c:strCache>
                <c:ptCount val="9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LA RIOJA</c:v>
                </c:pt>
                <c:pt idx="7">
                  <c:v>MURCIA</c:v>
                </c:pt>
                <c:pt idx="8">
                  <c:v>NAVARRA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('MEL-REPR'!$C$8,'MEL-REPR'!$C$17,'MEL-REPR'!$C$21,'MEL-REPR'!$C$25,'MEL-REPR'!$C$33,'MEL-REPR'!$C$39,'MEL-REPR'!$C$41,'MEL-REPR'!$C$46,'MEL-REPR'!$C$49,'MEL-REPR'!$C$54,'MEL-REPR'!$C$56,'MEL-REPR'!$C$58,'MEL-REPR'!$C$60,'MEL-REPR'!$C$62,'MEL-REPR'!$C$64,'MEL-REPR'!$C$67)</c15:sqref>
                  </c15:fullRef>
                </c:ext>
              </c:extLst>
              <c:f>('MEL-REPR'!$C$8,'MEL-REPR'!$C$17,'MEL-REPR'!$C$21,'MEL-REPR'!$C$33,'MEL-REPR'!$C$41,'MEL-REPR'!$C$46,'MEL-REPR'!$C$56,'MEL-REPR'!$C$60,'MEL-REPR'!$C$62)</c:f>
              <c:numCache>
                <c:formatCode>#,##0</c:formatCode>
                <c:ptCount val="9"/>
                <c:pt idx="0">
                  <c:v>1632.15</c:v>
                </c:pt>
                <c:pt idx="1">
                  <c:v>12269.290000000008</c:v>
                </c:pt>
                <c:pt idx="2">
                  <c:v>1806.13</c:v>
                </c:pt>
                <c:pt idx="3">
                  <c:v>1684.0700000000006</c:v>
                </c:pt>
                <c:pt idx="4">
                  <c:v>9792.9499999999989</c:v>
                </c:pt>
                <c:pt idx="5">
                  <c:v>3034.5400000000009</c:v>
                </c:pt>
                <c:pt idx="6">
                  <c:v>357.97</c:v>
                </c:pt>
                <c:pt idx="7">
                  <c:v>6676.9199999999964</c:v>
                </c:pt>
                <c:pt idx="8">
                  <c:v>347.31000000000006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10E6-4B4F-BAE8-94E08A80B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6475200"/>
        <c:axId val="506478336"/>
        <c:axId val="0"/>
      </c:bar3DChart>
      <c:catAx>
        <c:axId val="50647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6478336"/>
        <c:crosses val="autoZero"/>
        <c:auto val="1"/>
        <c:lblAlgn val="ctr"/>
        <c:lblOffset val="100"/>
        <c:noMultiLvlLbl val="0"/>
      </c:catAx>
      <c:valAx>
        <c:axId val="50647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647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ESPAÑA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Superficie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'MEL-EXPL'!$B$4:$Z$4</c:f>
              <c:strCache>
                <c:ptCount val="5"/>
                <c:pt idx="0">
                  <c:v> &gt;0-5</c:v>
                </c:pt>
                <c:pt idx="1">
                  <c:v>&gt;5-10</c:v>
                </c:pt>
                <c:pt idx="2">
                  <c:v> 10-40</c:v>
                </c:pt>
                <c:pt idx="3">
                  <c:v>40-100</c:v>
                </c:pt>
                <c:pt idx="4">
                  <c:v>&gt;100</c:v>
                </c:pt>
              </c:strCache>
            </c:strRef>
          </c:cat>
          <c:val>
            <c:numRef>
              <c:f>'CER-EXPL'!$AJ$21:$AN$21</c:f>
              <c:numCache>
                <c:formatCode>0%</c:formatCode>
                <c:ptCount val="5"/>
                <c:pt idx="0">
                  <c:v>0.43115852948602473</c:v>
                </c:pt>
                <c:pt idx="1">
                  <c:v>0.18020909252374789</c:v>
                </c:pt>
                <c:pt idx="2">
                  <c:v>0.2061923661239779</c:v>
                </c:pt>
                <c:pt idx="3">
                  <c:v>0.11558043884526036</c:v>
                </c:pt>
                <c:pt idx="4">
                  <c:v>6.685957302098916E-2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BA-464A-8CBF-E5D1C995038D}"/>
            </c:ext>
          </c:extLst>
        </c:ser>
        <c:ser>
          <c:idx val="1"/>
          <c:order val="1"/>
          <c:tx>
            <c:v>Nº Explotaciones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'MEL-EXPL'!$B$4:$Z$4</c:f>
              <c:strCache>
                <c:ptCount val="5"/>
                <c:pt idx="0">
                  <c:v> &gt;0-5</c:v>
                </c:pt>
                <c:pt idx="1">
                  <c:v>&gt;5-10</c:v>
                </c:pt>
                <c:pt idx="2">
                  <c:v> 10-40</c:v>
                </c:pt>
                <c:pt idx="3">
                  <c:v>40-100</c:v>
                </c:pt>
                <c:pt idx="4">
                  <c:v>&gt;100</c:v>
                </c:pt>
              </c:strCache>
            </c:strRef>
          </c:cat>
          <c:val>
            <c:numRef>
              <c:f>'CER-EXPL'!$AJ$42:$AN$42</c:f>
              <c:numCache>
                <c:formatCode>0%</c:formatCode>
                <c:ptCount val="5"/>
                <c:pt idx="0">
                  <c:v>0.90897353131052294</c:v>
                </c:pt>
                <c:pt idx="1">
                  <c:v>5.9500753174090815E-2</c:v>
                </c:pt>
                <c:pt idx="2">
                  <c:v>2.6145900581020013E-2</c:v>
                </c:pt>
                <c:pt idx="3">
                  <c:v>4.5190445448676569E-3</c:v>
                </c:pt>
                <c:pt idx="4">
                  <c:v>8.607703894986013E-4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BA-464A-8CBF-E5D1C9950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503896"/>
        <c:axId val="514504288"/>
      </c:barChart>
      <c:catAx>
        <c:axId val="514503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504288"/>
        <c:crosses val="autoZero"/>
        <c:auto val="1"/>
        <c:lblAlgn val="ctr"/>
        <c:lblOffset val="100"/>
        <c:noMultiLvlLbl val="0"/>
      </c:catAx>
      <c:valAx>
        <c:axId val="51450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503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CEREZO: Aragón y Extremadura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'CER-EXPL'!$C$45</c:f>
              <c:strCache>
                <c:ptCount val="1"/>
                <c:pt idx="0">
                  <c:v>Superficie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'CER-EXPL'!$A$46:$B$55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EXTREMADURA</c:v>
                  </c:pt>
                </c:lvl>
              </c:multiLvlStrCache>
            </c:multiLvlStrRef>
          </c:cat>
          <c:val>
            <c:numRef>
              <c:f>'CER-EXPL'!$C$46:$C$55</c:f>
              <c:numCache>
                <c:formatCode>0%</c:formatCode>
                <c:ptCount val="10"/>
                <c:pt idx="0">
                  <c:v>0.26239598587791896</c:v>
                </c:pt>
                <c:pt idx="1">
                  <c:v>0.20124873707273327</c:v>
                </c:pt>
                <c:pt idx="2">
                  <c:v>0.30915437795865552</c:v>
                </c:pt>
                <c:pt idx="3">
                  <c:v>0.1264357638297631</c:v>
                </c:pt>
                <c:pt idx="4">
                  <c:v>0.1007651352609293</c:v>
                </c:pt>
                <c:pt idx="5">
                  <c:v>0.62033901118766721</c:v>
                </c:pt>
                <c:pt idx="6">
                  <c:v>0.16230527412310941</c:v>
                </c:pt>
                <c:pt idx="7">
                  <c:v>7.6362840061549572E-2</c:v>
                </c:pt>
                <c:pt idx="8">
                  <c:v>8.1224410778068551E-2</c:v>
                </c:pt>
                <c:pt idx="9">
                  <c:v>5.976846384960522E-2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F3-4404-830C-2E8C82D540E2}"/>
            </c:ext>
          </c:extLst>
        </c:ser>
        <c:ser>
          <c:idx val="1"/>
          <c:order val="1"/>
          <c:tx>
            <c:strRef>
              <c:f>'CER-EXPL'!$D$45</c:f>
              <c:strCache>
                <c:ptCount val="1"/>
                <c:pt idx="0">
                  <c:v>Nº Explotaciones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'CER-EXPL'!$A$46:$B$55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EXTREMADURA</c:v>
                  </c:pt>
                </c:lvl>
              </c:multiLvlStrCache>
            </c:multiLvlStrRef>
          </c:cat>
          <c:val>
            <c:numRef>
              <c:f>'CER-EXPL'!$D$46:$D$55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5F3-4404-830C-2E8C82D540E2}"/>
            </c:ext>
          </c:extLst>
        </c:ser>
        <c:ser>
          <c:idx val="2"/>
          <c:order val="2"/>
          <c:tx>
            <c:strRef>
              <c:f>'CER-EXPL'!$E$45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'CER-EXPL'!$A$46:$B$55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EXTREMADURA</c:v>
                  </c:pt>
                </c:lvl>
              </c:multiLvlStrCache>
            </c:multiLvlStrRef>
          </c:cat>
          <c:val>
            <c:numRef>
              <c:f>'CER-EXPL'!$E$46:$E$55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5F3-4404-830C-2E8C82D540E2}"/>
            </c:ext>
          </c:extLst>
        </c:ser>
        <c:ser>
          <c:idx val="3"/>
          <c:order val="3"/>
          <c:tx>
            <c:strRef>
              <c:f>'CER-EXPL'!$F$45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'CER-EXPL'!$A$46:$B$55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EXTREMADURA</c:v>
                  </c:pt>
                </c:lvl>
              </c:multiLvlStrCache>
            </c:multiLvlStrRef>
          </c:cat>
          <c:val>
            <c:numRef>
              <c:f>'CER-EXPL'!$F$46:$F$55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5F3-4404-830C-2E8C82D540E2}"/>
            </c:ext>
          </c:extLst>
        </c:ser>
        <c:ser>
          <c:idx val="4"/>
          <c:order val="4"/>
          <c:tx>
            <c:strRef>
              <c:f>'CER-EXPL'!$G$45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'CER-EXPL'!$A$46:$B$55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EXTREMADURA</c:v>
                  </c:pt>
                </c:lvl>
              </c:multiLvlStrCache>
            </c:multiLvlStrRef>
          </c:cat>
          <c:val>
            <c:numRef>
              <c:f>'CER-EXPL'!$G$46:$G$55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5F3-4404-830C-2E8C82D540E2}"/>
            </c:ext>
          </c:extLst>
        </c:ser>
        <c:ser>
          <c:idx val="5"/>
          <c:order val="5"/>
          <c:tx>
            <c:strRef>
              <c:f>'CER-EXPL'!$H$45</c:f>
              <c:strCache>
                <c:ptCount val="1"/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'CER-EXPL'!$A$46:$B$55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EXTREMADURA</c:v>
                  </c:pt>
                </c:lvl>
              </c:multiLvlStrCache>
            </c:multiLvlStrRef>
          </c:cat>
          <c:val>
            <c:numRef>
              <c:f>'CER-EXPL'!$H$46:$H$55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5F3-4404-830C-2E8C82D540E2}"/>
            </c:ext>
          </c:extLst>
        </c:ser>
        <c:ser>
          <c:idx val="6"/>
          <c:order val="6"/>
          <c:tx>
            <c:strRef>
              <c:f>'CER-EXPL'!$I$45</c:f>
              <c:strCache>
                <c:ptCount val="1"/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'CER-EXPL'!$A$46:$B$55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EXTREMADURA</c:v>
                  </c:pt>
                </c:lvl>
              </c:multiLvlStrCache>
            </c:multiLvlStrRef>
          </c:cat>
          <c:val>
            <c:numRef>
              <c:f>'CER-EXPL'!$I$46:$I$55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5F3-4404-830C-2E8C82D540E2}"/>
            </c:ext>
          </c:extLst>
        </c:ser>
        <c:ser>
          <c:idx val="7"/>
          <c:order val="7"/>
          <c:tx>
            <c:strRef>
              <c:f>'CER-EXPL'!$J$45</c:f>
              <c:strCache>
                <c:ptCount val="1"/>
                <c:pt idx="0">
                  <c:v>Nº Explotaciones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'CER-EXPL'!$A$46:$B$55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EXTREMADURA</c:v>
                  </c:pt>
                </c:lvl>
              </c:multiLvlStrCache>
            </c:multiLvlStrRef>
          </c:cat>
          <c:val>
            <c:numRef>
              <c:f>'CER-EXPL'!$J$46:$J$55</c:f>
              <c:numCache>
                <c:formatCode>0%</c:formatCode>
                <c:ptCount val="10"/>
                <c:pt idx="0">
                  <c:v>0.79325513196480935</c:v>
                </c:pt>
                <c:pt idx="1">
                  <c:v>0.1217008797653959</c:v>
                </c:pt>
                <c:pt idx="2">
                  <c:v>7.2825024437927668E-2</c:v>
                </c:pt>
                <c:pt idx="3">
                  <c:v>9.7751710654936461E-3</c:v>
                </c:pt>
                <c:pt idx="4">
                  <c:v>2.4437927663734115E-3</c:v>
                </c:pt>
                <c:pt idx="5">
                  <c:v>0.96</c:v>
                </c:pt>
                <c:pt idx="6">
                  <c:v>0.02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5F3-4404-830C-2E8C82D54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506248"/>
        <c:axId val="514507424"/>
      </c:barChart>
      <c:catAx>
        <c:axId val="514506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507424"/>
        <c:crosses val="autoZero"/>
        <c:auto val="1"/>
        <c:lblAlgn val="ctr"/>
        <c:lblOffset val="100"/>
        <c:noMultiLvlLbl val="0"/>
      </c:catAx>
      <c:valAx>
        <c:axId val="51450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506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Superficie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'MEL-EXPL'!$B$4:$Z$4</c:f>
              <c:strCache>
                <c:ptCount val="5"/>
                <c:pt idx="0">
                  <c:v> &gt;0-5</c:v>
                </c:pt>
                <c:pt idx="1">
                  <c:v>&gt;5-10</c:v>
                </c:pt>
                <c:pt idx="2">
                  <c:v> 10-40</c:v>
                </c:pt>
                <c:pt idx="3">
                  <c:v>40-100</c:v>
                </c:pt>
                <c:pt idx="4">
                  <c:v>&gt;100</c:v>
                </c:pt>
              </c:strCache>
            </c:strRef>
          </c:cat>
          <c:val>
            <c:numRef>
              <c:f>'CIR-EXPL'!$AJ$21:$AN$21</c:f>
              <c:numCache>
                <c:formatCode>0%</c:formatCode>
                <c:ptCount val="5"/>
                <c:pt idx="0">
                  <c:v>0.3053225658127709</c:v>
                </c:pt>
                <c:pt idx="1">
                  <c:v>0.17798452115195768</c:v>
                </c:pt>
                <c:pt idx="2">
                  <c:v>0.2535100573079842</c:v>
                </c:pt>
                <c:pt idx="3">
                  <c:v>0.13182862954639082</c:v>
                </c:pt>
                <c:pt idx="4">
                  <c:v>0.13135422618089643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1A-4D43-8173-BF4698D7C7BF}"/>
            </c:ext>
          </c:extLst>
        </c:ser>
        <c:ser>
          <c:idx val="1"/>
          <c:order val="1"/>
          <c:tx>
            <c:v>Nº Explotaciones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'MEL-EXPL'!$B$4:$Z$4</c:f>
              <c:strCache>
                <c:ptCount val="5"/>
                <c:pt idx="0">
                  <c:v> &gt;0-5</c:v>
                </c:pt>
                <c:pt idx="1">
                  <c:v>&gt;5-10</c:v>
                </c:pt>
                <c:pt idx="2">
                  <c:v> 10-40</c:v>
                </c:pt>
                <c:pt idx="3">
                  <c:v>40-100</c:v>
                </c:pt>
                <c:pt idx="4">
                  <c:v>&gt;100</c:v>
                </c:pt>
              </c:strCache>
            </c:strRef>
          </c:cat>
          <c:val>
            <c:numRef>
              <c:f>'CIR-EXPL'!$AJ$42:$AN$42</c:f>
              <c:numCache>
                <c:formatCode>0%</c:formatCode>
                <c:ptCount val="5"/>
                <c:pt idx="0">
                  <c:v>0.88836583725622054</c:v>
                </c:pt>
                <c:pt idx="1">
                  <c:v>6.5232010759919301E-2</c:v>
                </c:pt>
                <c:pt idx="2">
                  <c:v>3.8108047522976911E-2</c:v>
                </c:pt>
                <c:pt idx="3">
                  <c:v>5.6041246357318988E-3</c:v>
                </c:pt>
                <c:pt idx="4">
                  <c:v>2.6899798251513113E-3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51A-4D43-8173-BF4698D7C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511344"/>
        <c:axId val="514510952"/>
      </c:barChart>
      <c:catAx>
        <c:axId val="51451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510952"/>
        <c:crosses val="autoZero"/>
        <c:auto val="1"/>
        <c:lblAlgn val="ctr"/>
        <c:lblOffset val="100"/>
        <c:noMultiLvlLbl val="0"/>
      </c:catAx>
      <c:valAx>
        <c:axId val="514510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51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Aragón y Cataluña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'CIR-EXPL'!$C$46</c:f>
              <c:strCache>
                <c:ptCount val="1"/>
                <c:pt idx="0">
                  <c:v>Superficie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'CIR-EXPL'!$A$47:$B$56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CATALUÑA</c:v>
                  </c:pt>
                </c:lvl>
              </c:multiLvlStrCache>
            </c:multiLvlStrRef>
          </c:cat>
          <c:val>
            <c:numRef>
              <c:f>'CIR-EXPL'!$C$47:$C$56</c:f>
              <c:numCache>
                <c:formatCode>0%</c:formatCode>
                <c:ptCount val="10"/>
                <c:pt idx="0">
                  <c:v>0.5670954637779283</c:v>
                </c:pt>
                <c:pt idx="1">
                  <c:v>0.10457233130218913</c:v>
                </c:pt>
                <c:pt idx="2">
                  <c:v>0.16524486571879934</c:v>
                </c:pt>
                <c:pt idx="3">
                  <c:v>5.1238997968855789E-2</c:v>
                </c:pt>
                <c:pt idx="4">
                  <c:v>0.11184834123222749</c:v>
                </c:pt>
                <c:pt idx="5">
                  <c:v>0.70502920974292982</c:v>
                </c:pt>
                <c:pt idx="6">
                  <c:v>0.16189360283858223</c:v>
                </c:pt>
                <c:pt idx="7">
                  <c:v>2.8667364995507729E-2</c:v>
                </c:pt>
                <c:pt idx="8">
                  <c:v>0.10440982242298007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33-4DD6-ACA4-35C54174F007}"/>
            </c:ext>
          </c:extLst>
        </c:ser>
        <c:ser>
          <c:idx val="1"/>
          <c:order val="1"/>
          <c:tx>
            <c:strRef>
              <c:f>'CIR-EXPL'!$D$46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'CIR-EXPL'!$A$47:$B$56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CATALUÑA</c:v>
                  </c:pt>
                </c:lvl>
              </c:multiLvlStrCache>
            </c:multiLvlStrRef>
          </c:cat>
          <c:val>
            <c:numRef>
              <c:f>'CIR-EXPL'!$D$47:$D$56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633-4DD6-ACA4-35C54174F007}"/>
            </c:ext>
          </c:extLst>
        </c:ser>
        <c:ser>
          <c:idx val="2"/>
          <c:order val="2"/>
          <c:tx>
            <c:strRef>
              <c:f>'CIR-EXPL'!$E$46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'CIR-EXPL'!$A$47:$B$56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CATALUÑA</c:v>
                  </c:pt>
                </c:lvl>
              </c:multiLvlStrCache>
            </c:multiLvlStrRef>
          </c:cat>
          <c:val>
            <c:numRef>
              <c:f>'CIR-EXPL'!$E$47:$E$56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633-4DD6-ACA4-35C54174F007}"/>
            </c:ext>
          </c:extLst>
        </c:ser>
        <c:ser>
          <c:idx val="3"/>
          <c:order val="3"/>
          <c:tx>
            <c:strRef>
              <c:f>'CIR-EXPL'!$F$46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'CIR-EXPL'!$A$47:$B$56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CATALUÑA</c:v>
                  </c:pt>
                </c:lvl>
              </c:multiLvlStrCache>
            </c:multiLvlStrRef>
          </c:cat>
          <c:val>
            <c:numRef>
              <c:f>'CIR-EXPL'!$F$47:$F$56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633-4DD6-ACA4-35C54174F007}"/>
            </c:ext>
          </c:extLst>
        </c:ser>
        <c:ser>
          <c:idx val="4"/>
          <c:order val="4"/>
          <c:tx>
            <c:strRef>
              <c:f>'CIR-EXPL'!$G$46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'CIR-EXPL'!$A$47:$B$56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CATALUÑA</c:v>
                  </c:pt>
                </c:lvl>
              </c:multiLvlStrCache>
            </c:multiLvlStrRef>
          </c:cat>
          <c:val>
            <c:numRef>
              <c:f>'CIR-EXPL'!$G$47:$G$56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633-4DD6-ACA4-35C54174F007}"/>
            </c:ext>
          </c:extLst>
        </c:ser>
        <c:ser>
          <c:idx val="5"/>
          <c:order val="5"/>
          <c:tx>
            <c:strRef>
              <c:f>'CIR-EXPL'!$H$46</c:f>
              <c:strCache>
                <c:ptCount val="1"/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'CIR-EXPL'!$A$47:$B$56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CATALUÑA</c:v>
                  </c:pt>
                </c:lvl>
              </c:multiLvlStrCache>
            </c:multiLvlStrRef>
          </c:cat>
          <c:val>
            <c:numRef>
              <c:f>'CIR-EXPL'!$H$47:$H$56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633-4DD6-ACA4-35C54174F007}"/>
            </c:ext>
          </c:extLst>
        </c:ser>
        <c:ser>
          <c:idx val="6"/>
          <c:order val="6"/>
          <c:tx>
            <c:strRef>
              <c:f>'CIR-EXPL'!$I$46</c:f>
              <c:strCache>
                <c:ptCount val="1"/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'CIR-EXPL'!$A$47:$B$56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CATALUÑA</c:v>
                  </c:pt>
                </c:lvl>
              </c:multiLvlStrCache>
            </c:multiLvlStrRef>
          </c:cat>
          <c:val>
            <c:numRef>
              <c:f>'CIR-EXPL'!$I$47:$I$56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633-4DD6-ACA4-35C54174F007}"/>
            </c:ext>
          </c:extLst>
        </c:ser>
        <c:ser>
          <c:idx val="7"/>
          <c:order val="7"/>
          <c:tx>
            <c:strRef>
              <c:f>'CIR-EXPL'!$J$46</c:f>
              <c:strCache>
                <c:ptCount val="1"/>
                <c:pt idx="0">
                  <c:v>Nº Explotaciones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'CIR-EXPL'!$A$47:$B$56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ARAGON</c:v>
                  </c:pt>
                  <c:pt idx="5">
                    <c:v>CATALUÑA</c:v>
                  </c:pt>
                </c:lvl>
              </c:multiLvlStrCache>
            </c:multiLvlStrRef>
          </c:cat>
          <c:val>
            <c:numRef>
              <c:f>'CIR-EXPL'!$J$47:$J$56</c:f>
              <c:numCache>
                <c:formatCode>0%</c:formatCode>
                <c:ptCount val="10"/>
                <c:pt idx="0">
                  <c:v>0.95884773662551437</c:v>
                </c:pt>
                <c:pt idx="1">
                  <c:v>2.4691358024691357E-2</c:v>
                </c:pt>
                <c:pt idx="2">
                  <c:v>1.3717421124828532E-2</c:v>
                </c:pt>
                <c:pt idx="3">
                  <c:v>1.3717421124828531E-3</c:v>
                </c:pt>
                <c:pt idx="4">
                  <c:v>1.3717421124828531E-3</c:v>
                </c:pt>
                <c:pt idx="5">
                  <c:v>0.97698744769874479</c:v>
                </c:pt>
                <c:pt idx="6">
                  <c:v>1.8828451882845189E-2</c:v>
                </c:pt>
                <c:pt idx="7">
                  <c:v>2.0920502092050207E-3</c:v>
                </c:pt>
                <c:pt idx="8">
                  <c:v>2.0920502092050207E-3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633-4DD6-ACA4-35C54174F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512128"/>
        <c:axId val="514510168"/>
      </c:barChart>
      <c:catAx>
        <c:axId val="51451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510168"/>
        <c:crosses val="autoZero"/>
        <c:auto val="1"/>
        <c:lblAlgn val="ctr"/>
        <c:lblOffset val="100"/>
        <c:noMultiLvlLbl val="0"/>
      </c:catAx>
      <c:valAx>
        <c:axId val="514510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51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Extremadura y Murcia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'CIR-EXPL'!$C$58</c:f>
              <c:strCache>
                <c:ptCount val="1"/>
                <c:pt idx="0">
                  <c:v>Superficie</c:v>
                </c:pt>
              </c:strCache>
            </c:strRef>
          </c:tx>
          <c:spPr>
            <a:solidFill>
              <a:schemeClr val="accent6">
                <a:shade val="4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'CIR-EXPL'!$A$59:$B$68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EXTREMADURA</c:v>
                  </c:pt>
                  <c:pt idx="5">
                    <c:v>MURCIA</c:v>
                  </c:pt>
                </c:lvl>
              </c:multiLvlStrCache>
            </c:multiLvlStrRef>
          </c:cat>
          <c:val>
            <c:numRef>
              <c:f>'CIR-EXPL'!$C$59:$C$68</c:f>
              <c:numCache>
                <c:formatCode>0%</c:formatCode>
                <c:ptCount val="10"/>
                <c:pt idx="0">
                  <c:v>0.17251723650392323</c:v>
                </c:pt>
                <c:pt idx="1">
                  <c:v>0.18786955047096693</c:v>
                </c:pt>
                <c:pt idx="2">
                  <c:v>0.29973875143112028</c:v>
                </c:pt>
                <c:pt idx="3">
                  <c:v>0.16133331168001228</c:v>
                </c:pt>
                <c:pt idx="4">
                  <c:v>0.17854114991397738</c:v>
                </c:pt>
                <c:pt idx="5">
                  <c:v>0.2816383518427728</c:v>
                </c:pt>
                <c:pt idx="6">
                  <c:v>0.17889497580627969</c:v>
                </c:pt>
                <c:pt idx="7">
                  <c:v>0.23347472981902667</c:v>
                </c:pt>
                <c:pt idx="8">
                  <c:v>0.3059919425319208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1D-4F96-9840-4F9F54788245}"/>
            </c:ext>
          </c:extLst>
        </c:ser>
        <c:ser>
          <c:idx val="1"/>
          <c:order val="1"/>
          <c:tx>
            <c:strRef>
              <c:f>'CIR-EXPL'!$D$58</c:f>
              <c:strCache>
                <c:ptCount val="1"/>
              </c:strCache>
            </c:strRef>
          </c:tx>
          <c:spPr>
            <a:solidFill>
              <a:schemeClr val="accent6">
                <a:shade val="61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'CIR-EXPL'!$A$59:$B$68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EXTREMADURA</c:v>
                  </c:pt>
                  <c:pt idx="5">
                    <c:v>MURCIA</c:v>
                  </c:pt>
                </c:lvl>
              </c:multiLvlStrCache>
            </c:multiLvlStrRef>
          </c:cat>
          <c:val>
            <c:numRef>
              <c:f>'CIR-EXPL'!$D$59:$D$68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1D-4F96-9840-4F9F54788245}"/>
            </c:ext>
          </c:extLst>
        </c:ser>
        <c:ser>
          <c:idx val="2"/>
          <c:order val="2"/>
          <c:tx>
            <c:strRef>
              <c:f>'CIR-EXPL'!$E$58</c:f>
              <c:strCache>
                <c:ptCount val="1"/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'CIR-EXPL'!$A$59:$B$68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EXTREMADURA</c:v>
                  </c:pt>
                  <c:pt idx="5">
                    <c:v>MURCIA</c:v>
                  </c:pt>
                </c:lvl>
              </c:multiLvlStrCache>
            </c:multiLvlStrRef>
          </c:cat>
          <c:val>
            <c:numRef>
              <c:f>'CIR-EXPL'!$E$59:$E$68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F1D-4F96-9840-4F9F54788245}"/>
            </c:ext>
          </c:extLst>
        </c:ser>
        <c:ser>
          <c:idx val="3"/>
          <c:order val="3"/>
          <c:tx>
            <c:strRef>
              <c:f>'CIR-EXPL'!$F$58</c:f>
              <c:strCache>
                <c:ptCount val="1"/>
              </c:strCache>
            </c:strRef>
          </c:tx>
          <c:spPr>
            <a:solidFill>
              <a:schemeClr val="accent6">
                <a:shade val="92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'CIR-EXPL'!$A$59:$B$68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EXTREMADURA</c:v>
                  </c:pt>
                  <c:pt idx="5">
                    <c:v>MURCIA</c:v>
                  </c:pt>
                </c:lvl>
              </c:multiLvlStrCache>
            </c:multiLvlStrRef>
          </c:cat>
          <c:val>
            <c:numRef>
              <c:f>'CIR-EXPL'!$F$59:$F$68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F1D-4F96-9840-4F9F54788245}"/>
            </c:ext>
          </c:extLst>
        </c:ser>
        <c:ser>
          <c:idx val="4"/>
          <c:order val="4"/>
          <c:tx>
            <c:strRef>
              <c:f>'CIR-EXPL'!$G$58</c:f>
              <c:strCache>
                <c:ptCount val="1"/>
              </c:strCache>
            </c:strRef>
          </c:tx>
          <c:spPr>
            <a:solidFill>
              <a:schemeClr val="accent6">
                <a:tint val="93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'CIR-EXPL'!$A$59:$B$68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EXTREMADURA</c:v>
                  </c:pt>
                  <c:pt idx="5">
                    <c:v>MURCIA</c:v>
                  </c:pt>
                </c:lvl>
              </c:multiLvlStrCache>
            </c:multiLvlStrRef>
          </c:cat>
          <c:val>
            <c:numRef>
              <c:f>'CIR-EXPL'!$G$59:$G$68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F1D-4F96-9840-4F9F54788245}"/>
            </c:ext>
          </c:extLst>
        </c:ser>
        <c:ser>
          <c:idx val="5"/>
          <c:order val="5"/>
          <c:tx>
            <c:strRef>
              <c:f>'CIR-EXPL'!$H$58</c:f>
              <c:strCache>
                <c:ptCount val="1"/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'CIR-EXPL'!$A$59:$B$68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EXTREMADURA</c:v>
                  </c:pt>
                  <c:pt idx="5">
                    <c:v>MURCIA</c:v>
                  </c:pt>
                </c:lvl>
              </c:multiLvlStrCache>
            </c:multiLvlStrRef>
          </c:cat>
          <c:val>
            <c:numRef>
              <c:f>'CIR-EXPL'!$H$59:$H$68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F1D-4F96-9840-4F9F54788245}"/>
            </c:ext>
          </c:extLst>
        </c:ser>
        <c:ser>
          <c:idx val="6"/>
          <c:order val="6"/>
          <c:tx>
            <c:strRef>
              <c:f>'CIR-EXPL'!$I$58</c:f>
              <c:strCache>
                <c:ptCount val="1"/>
              </c:strCache>
            </c:strRef>
          </c:tx>
          <c:spPr>
            <a:solidFill>
              <a:schemeClr val="accent6">
                <a:tint val="62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'CIR-EXPL'!$A$59:$B$68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EXTREMADURA</c:v>
                  </c:pt>
                  <c:pt idx="5">
                    <c:v>MURCIA</c:v>
                  </c:pt>
                </c:lvl>
              </c:multiLvlStrCache>
            </c:multiLvlStrRef>
          </c:cat>
          <c:val>
            <c:numRef>
              <c:f>'CIR-EXPL'!$I$59:$I$68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F1D-4F96-9840-4F9F54788245}"/>
            </c:ext>
          </c:extLst>
        </c:ser>
        <c:ser>
          <c:idx val="7"/>
          <c:order val="7"/>
          <c:tx>
            <c:strRef>
              <c:f>'CIR-EXPL'!$J$58</c:f>
              <c:strCache>
                <c:ptCount val="1"/>
                <c:pt idx="0">
                  <c:v>Nº Explotaciones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'CIR-EXPL'!$A$59:$B$68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EXTREMADURA</c:v>
                  </c:pt>
                  <c:pt idx="5">
                    <c:v>MURCIA</c:v>
                  </c:pt>
                </c:lvl>
              </c:multiLvlStrCache>
            </c:multiLvlStrRef>
          </c:cat>
          <c:val>
            <c:numRef>
              <c:f>'CIR-EXPL'!$J$59:$J$68</c:f>
              <c:numCache>
                <c:formatCode>0%</c:formatCode>
                <c:ptCount val="10"/>
                <c:pt idx="0">
                  <c:v>0.74572490706319705</c:v>
                </c:pt>
                <c:pt idx="1">
                  <c:v>0.14126394052044611</c:v>
                </c:pt>
                <c:pt idx="2">
                  <c:v>9.1449814126394052E-2</c:v>
                </c:pt>
                <c:pt idx="3">
                  <c:v>1.412639405204461E-2</c:v>
                </c:pt>
                <c:pt idx="4">
                  <c:v>7.4349442379182153E-3</c:v>
                </c:pt>
                <c:pt idx="5">
                  <c:v>0.84892086330935257</c:v>
                </c:pt>
                <c:pt idx="6">
                  <c:v>8.6330935251798566E-2</c:v>
                </c:pt>
                <c:pt idx="7">
                  <c:v>5.0359712230215826E-2</c:v>
                </c:pt>
                <c:pt idx="8">
                  <c:v>1.4388489208633094E-2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F1D-4F96-9840-4F9F54788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508992"/>
        <c:axId val="514509776"/>
      </c:barChart>
      <c:catAx>
        <c:axId val="51450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509776"/>
        <c:crosses val="autoZero"/>
        <c:auto val="1"/>
        <c:lblAlgn val="ctr"/>
        <c:lblOffset val="100"/>
        <c:noMultiLvlLbl val="0"/>
      </c:catAx>
      <c:valAx>
        <c:axId val="51450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50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MELOCOTONERO: Superficie plantada según tipo de variedades (ha) RSU REGEPA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'MEL-VAR'!$E$4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C0DD207-66E8-4966-8CFF-8F4DBC9A2F30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BA096E8-62B7-4700-AD4F-EF38948F2553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1CFF2DA-0E5D-435F-9817-102363BD5C36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3CA-4505-BE8B-F6DA759E9E7E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2313111-0010-4F70-A19F-391B36B10AF5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F5A3EEB-6D3C-4879-AC95-B32E9301D794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7397FAB-94F0-4950-90F5-479D8757D55E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DBCD5F2-BAB6-47BE-93A0-D4E776C46FB1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E1581A0-1823-4684-9C84-D3C767990CB2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08DCC82-1C9D-4EF9-BB44-19F24ECBA11F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4CF7488-7017-4FE8-9256-202D1ADDE581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C3C1134-BC89-4A32-852E-BF0CC1C77462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3F6A661E-F315-4BF3-AA0D-23178A483193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12735A4F-6F47-46EB-BE82-AE47E801C97F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66DC80C5-B432-4E51-8B87-2B0DFC9C1A00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D4F15BC3-7841-4FEA-B179-E51F2C65F8FA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F97FD1AB-C1F8-4C34-9878-E30BDF54C8AD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'MEL-VAR'!$A$5:$C$20</c:f>
              <c:multiLvlStrCache>
                <c:ptCount val="16"/>
                <c:lvl>
                  <c:pt idx="0">
                    <c:v>Extratemprano </c:v>
                  </c:pt>
                  <c:pt idx="1">
                    <c:v>Temprano</c:v>
                  </c:pt>
                  <c:pt idx="2">
                    <c:v>Media Estación</c:v>
                  </c:pt>
                  <c:pt idx="3">
                    <c:v>Tardío</c:v>
                  </c:pt>
                  <c:pt idx="4">
                    <c:v>Extratemprano </c:v>
                  </c:pt>
                  <c:pt idx="5">
                    <c:v>Temprano</c:v>
                  </c:pt>
                  <c:pt idx="6">
                    <c:v>Media Estación</c:v>
                  </c:pt>
                  <c:pt idx="7">
                    <c:v>Tardío</c:v>
                  </c:pt>
                  <c:pt idx="8">
                    <c:v>Extratemprano </c:v>
                  </c:pt>
                  <c:pt idx="9">
                    <c:v>Temprano</c:v>
                  </c:pt>
                  <c:pt idx="10">
                    <c:v>Media Estación</c:v>
                  </c:pt>
                  <c:pt idx="11">
                    <c:v>Tardío</c:v>
                  </c:pt>
                  <c:pt idx="12">
                    <c:v>Extratemprano </c:v>
                  </c:pt>
                  <c:pt idx="13">
                    <c:v>Temprano</c:v>
                  </c:pt>
                  <c:pt idx="14">
                    <c:v>Media Estación</c:v>
                  </c:pt>
                  <c:pt idx="15">
                    <c:v>Tardío</c:v>
                  </c:pt>
                </c:lvl>
                <c:lvl>
                  <c:pt idx="0">
                    <c:v>Amarilla</c:v>
                  </c:pt>
                  <c:pt idx="4">
                    <c:v>Blanca</c:v>
                  </c:pt>
                  <c:pt idx="8">
                    <c:v>Amarilla</c:v>
                  </c:pt>
                  <c:pt idx="12">
                    <c:v>Blanca</c:v>
                  </c:pt>
                </c:lvl>
                <c:lvl>
                  <c:pt idx="0">
                    <c:v>Amarilla</c:v>
                  </c:pt>
                  <c:pt idx="8">
                    <c:v>Roja</c:v>
                  </c:pt>
                </c:lvl>
              </c:multiLvlStrCache>
            </c:multiLvlStrRef>
          </c:cat>
          <c:val>
            <c:numRef>
              <c:f>'MEL-VAR'!$E$5:$E$20</c:f>
              <c:numCache>
                <c:formatCode>#,##0</c:formatCode>
                <c:ptCount val="16"/>
                <c:pt idx="0">
                  <c:v>635.11999999999989</c:v>
                </c:pt>
                <c:pt idx="1">
                  <c:v>735.16999999999973</c:v>
                </c:pt>
                <c:pt idx="2">
                  <c:v>8549.2599999999929</c:v>
                </c:pt>
                <c:pt idx="3">
                  <c:v>2089.6199999999972</c:v>
                </c:pt>
                <c:pt idx="4">
                  <c:v>48.01</c:v>
                </c:pt>
                <c:pt idx="5">
                  <c:v>125.31000000000004</c:v>
                </c:pt>
                <c:pt idx="6">
                  <c:v>385.26000000000005</c:v>
                </c:pt>
                <c:pt idx="7">
                  <c:v>8.6499999999999986</c:v>
                </c:pt>
                <c:pt idx="8">
                  <c:v>625.69000000000017</c:v>
                </c:pt>
                <c:pt idx="9">
                  <c:v>1029.8499999999999</c:v>
                </c:pt>
                <c:pt idx="10">
                  <c:v>2658.7500000000018</c:v>
                </c:pt>
                <c:pt idx="11">
                  <c:v>530.59000000000049</c:v>
                </c:pt>
                <c:pt idx="12">
                  <c:v>204.85000000000016</c:v>
                </c:pt>
                <c:pt idx="13">
                  <c:v>202.12000000000012</c:v>
                </c:pt>
                <c:pt idx="14">
                  <c:v>177.82000000000008</c:v>
                </c:pt>
                <c:pt idx="15">
                  <c:v>137.82000000000005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F1-4E64-BBB3-D45D45F1346F}"/>
            </c:ext>
            <c:ext xmlns:c15="http://schemas.microsoft.com/office/drawing/2012/chart" uri="{02D57815-91ED-43cb-92C2-25804820EDAC}">
              <c15:datalabelsRange>
                <c15:f>'MEL-VAR'!$G$5:$G$20</c15:f>
                <c15:dlblRangeCache>
                  <c:ptCount val="16"/>
                  <c:pt idx="0">
                    <c:v>2%</c:v>
                  </c:pt>
                  <c:pt idx="1">
                    <c:v>3%</c:v>
                  </c:pt>
                  <c:pt idx="2">
                    <c:v>32%</c:v>
                  </c:pt>
                  <c:pt idx="3">
                    <c:v>8%</c:v>
                  </c:pt>
                  <c:pt idx="4">
                    <c:v>0,2%</c:v>
                  </c:pt>
                  <c:pt idx="5">
                    <c:v>0,5%</c:v>
                  </c:pt>
                  <c:pt idx="6">
                    <c:v>1,4%</c:v>
                  </c:pt>
                  <c:pt idx="7">
                    <c:v>0,03%</c:v>
                  </c:pt>
                  <c:pt idx="8">
                    <c:v>2%</c:v>
                  </c:pt>
                  <c:pt idx="9">
                    <c:v>4%</c:v>
                  </c:pt>
                  <c:pt idx="10">
                    <c:v>10%</c:v>
                  </c:pt>
                  <c:pt idx="11">
                    <c:v>2%</c:v>
                  </c:pt>
                  <c:pt idx="12">
                    <c:v>0,8%</c:v>
                  </c:pt>
                  <c:pt idx="13">
                    <c:v>0,75%</c:v>
                  </c:pt>
                  <c:pt idx="14">
                    <c:v>0,7%</c:v>
                  </c:pt>
                  <c:pt idx="15">
                    <c:v>0,51%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7476656"/>
        <c:axId val="517478224"/>
      </c:barChart>
      <c:catAx>
        <c:axId val="517476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7478224"/>
        <c:crosses val="autoZero"/>
        <c:auto val="1"/>
        <c:lblAlgn val="ctr"/>
        <c:lblOffset val="100"/>
        <c:noMultiLvlLbl val="0"/>
      </c:catAx>
      <c:valAx>
        <c:axId val="517478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7476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PARAGUAYO: Superficie plantada según tipo de variedades (ha) </a:t>
            </a:r>
            <a:r>
              <a:rPr lang="en-US" sz="1400" b="0" i="0" u="none" strike="noStrike" baseline="0">
                <a:effectLst/>
              </a:rPr>
              <a:t>RSU REGEPA 2020</a:t>
            </a:r>
            <a:endParaRPr lang="es-E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'PAR-VAR'!$D$4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DE9D78E-A609-4AFD-8BB5-7AB828396324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D4D-48DB-AE69-C228B4EAABFA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9241A3C-59CF-4758-A259-AF035B446BAC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2C598EB-45C3-4B7F-A525-17EE8320D095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7A01575-3D51-45F5-94B7-E07BA9784D91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9FFA6A5-AFA0-47FA-8CA8-6F1B980938D0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67EAAFA-C366-494A-B135-9C8FD0B9BBAD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214A10F-26DB-4EED-998C-708CF1D8CC9D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'PAR-VAR'!$A$5:$B$11</c:f>
              <c:multiLvlStrCache>
                <c:ptCount val="7"/>
                <c:lvl>
                  <c:pt idx="0">
                    <c:v>Extratemprana</c:v>
                  </c:pt>
                  <c:pt idx="1">
                    <c:v>Media estación</c:v>
                  </c:pt>
                  <c:pt idx="2">
                    <c:v>Temprana</c:v>
                  </c:pt>
                  <c:pt idx="3">
                    <c:v>Extratemprana</c:v>
                  </c:pt>
                  <c:pt idx="4">
                    <c:v>Media estación</c:v>
                  </c:pt>
                  <c:pt idx="5">
                    <c:v>Tardia</c:v>
                  </c:pt>
                  <c:pt idx="6">
                    <c:v>Temprana</c:v>
                  </c:pt>
                </c:lvl>
                <c:lvl>
                  <c:pt idx="0">
                    <c:v>Carne amarilla</c:v>
                  </c:pt>
                  <c:pt idx="3">
                    <c:v>Carne blanca</c:v>
                  </c:pt>
                </c:lvl>
              </c:multiLvlStrCache>
            </c:multiLvlStrRef>
          </c:cat>
          <c:val>
            <c:numRef>
              <c:f>'PAR-VAR'!$D$5:$D$11</c:f>
              <c:numCache>
                <c:formatCode>#,##0</c:formatCode>
                <c:ptCount val="7"/>
                <c:pt idx="0">
                  <c:v>30.900000000000002</c:v>
                </c:pt>
                <c:pt idx="1">
                  <c:v>614.20999999999958</c:v>
                </c:pt>
                <c:pt idx="2">
                  <c:v>1.1499999999999999</c:v>
                </c:pt>
                <c:pt idx="3">
                  <c:v>1042.3800000000003</c:v>
                </c:pt>
                <c:pt idx="4">
                  <c:v>3208.6000000000013</c:v>
                </c:pt>
                <c:pt idx="5">
                  <c:v>375.67</c:v>
                </c:pt>
                <c:pt idx="6">
                  <c:v>2127.7600000000011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A9-4791-AA5E-6653CEED3D61}"/>
            </c:ext>
            <c:ext xmlns:c15="http://schemas.microsoft.com/office/drawing/2012/chart" uri="{02D57815-91ED-43cb-92C2-25804820EDAC}">
              <c15:datalabelsRange>
                <c15:f>'PAR-VAR'!$F$5:$F$11</c15:f>
                <c15:dlblRangeCache>
                  <c:ptCount val="7"/>
                  <c:pt idx="0">
                    <c:v>0,3%</c:v>
                  </c:pt>
                  <c:pt idx="1">
                    <c:v>6%</c:v>
                  </c:pt>
                  <c:pt idx="2">
                    <c:v>0,01%</c:v>
                  </c:pt>
                  <c:pt idx="3">
                    <c:v>10%</c:v>
                  </c:pt>
                  <c:pt idx="4">
                    <c:v>31%</c:v>
                  </c:pt>
                  <c:pt idx="5">
                    <c:v>4%</c:v>
                  </c:pt>
                  <c:pt idx="6">
                    <c:v>21%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7477048"/>
        <c:axId val="517482536"/>
      </c:barChart>
      <c:catAx>
        <c:axId val="51747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7482536"/>
        <c:crosses val="autoZero"/>
        <c:auto val="1"/>
        <c:lblAlgn val="ctr"/>
        <c:lblOffset val="100"/>
        <c:noMultiLvlLbl val="0"/>
      </c:catAx>
      <c:valAx>
        <c:axId val="517482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7477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PLATERINA: Superficie plantada según tipo de variedades (ha) </a:t>
            </a:r>
            <a:r>
              <a:rPr lang="en-US" sz="1400" b="0" i="0" u="none" strike="noStrike" baseline="0">
                <a:effectLst/>
              </a:rPr>
              <a:t>RSU REGEPA 2020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'PLA-VAR'!$D$4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E95DCEF-B48F-46A9-AF75-18F897801586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45-4DF6-B0AD-BE1D78F0B2D6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518855A-F41F-4A0E-9689-3166A17AB5C2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F889676-0447-412D-9910-93186690908A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1A2375A-68F9-430B-9F7E-39EB493A0D86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'PLA-VAR'!$A$5:$B$8</c:f>
              <c:multiLvlStrCache>
                <c:ptCount val="4"/>
                <c:lvl>
                  <c:pt idx="0">
                    <c:v>Media estación</c:v>
                  </c:pt>
                  <c:pt idx="1">
                    <c:v>Temprana</c:v>
                  </c:pt>
                  <c:pt idx="2">
                    <c:v>Media estación</c:v>
                  </c:pt>
                  <c:pt idx="3">
                    <c:v>Tardia</c:v>
                  </c:pt>
                </c:lvl>
                <c:lvl>
                  <c:pt idx="0">
                    <c:v>Carne amarilla</c:v>
                  </c:pt>
                  <c:pt idx="2">
                    <c:v>Carne blanca</c:v>
                  </c:pt>
                </c:lvl>
              </c:multiLvlStrCache>
            </c:multiLvlStrRef>
          </c:cat>
          <c:val>
            <c:numRef>
              <c:f>'PLA-VAR'!$D$5:$D$8</c:f>
              <c:numCache>
                <c:formatCode>#,##0</c:formatCode>
                <c:ptCount val="4"/>
                <c:pt idx="0">
                  <c:v>102.07999999999994</c:v>
                </c:pt>
                <c:pt idx="1">
                  <c:v>56.839999999999996</c:v>
                </c:pt>
                <c:pt idx="2">
                  <c:v>126.89</c:v>
                </c:pt>
                <c:pt idx="3">
                  <c:v>1.63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AF-4780-8412-4E5C252C59A5}"/>
            </c:ext>
            <c:ext xmlns:c15="http://schemas.microsoft.com/office/drawing/2012/chart" uri="{02D57815-91ED-43cb-92C2-25804820EDAC}">
              <c15:datalabelsRange>
                <c15:f>'PLA-VAR'!$F$5:$F$8</c15:f>
                <c15:dlblRangeCache>
                  <c:ptCount val="4"/>
                  <c:pt idx="0">
                    <c:v>22%</c:v>
                  </c:pt>
                  <c:pt idx="1">
                    <c:v>12%</c:v>
                  </c:pt>
                  <c:pt idx="2">
                    <c:v>27%</c:v>
                  </c:pt>
                  <c:pt idx="3">
                    <c:v>0,3%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7472736"/>
        <c:axId val="517479008"/>
      </c:barChart>
      <c:catAx>
        <c:axId val="517472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7479008"/>
        <c:crosses val="autoZero"/>
        <c:auto val="1"/>
        <c:lblAlgn val="ctr"/>
        <c:lblOffset val="100"/>
        <c:noMultiLvlLbl val="0"/>
      </c:catAx>
      <c:valAx>
        <c:axId val="517479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7472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ALBARICOQUERO: Superficie plantada según tipo de variedades (ha) </a:t>
            </a:r>
            <a:r>
              <a:rPr lang="en-US" sz="1400" b="0" i="0" u="none" strike="noStrike" baseline="0">
                <a:effectLst/>
              </a:rPr>
              <a:t>RSU REGEPA 2020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'ALB-VAR'!$D$3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7E527EF-C967-4B7B-9C73-E2563B7762EE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A5129A9-54D9-481F-B7D2-424424388F54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DA4-4203-96A2-94BC4317978D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CC8BD17-45C3-49AB-8BD8-062EF34D3A68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7081974-0AEA-4B78-A9D3-F01A2AD2E9C6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158914D-C5F8-49BB-8FD4-3C1DD51D22BC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'ALB-VAR'!$A$4:$B$8</c:f>
              <c:multiLvlStrCache>
                <c:ptCount val="5"/>
                <c:lvl>
                  <c:pt idx="0">
                    <c:v>Tardia</c:v>
                  </c:pt>
                  <c:pt idx="1">
                    <c:v>Temprana</c:v>
                  </c:pt>
                  <c:pt idx="2">
                    <c:v>Tardia</c:v>
                  </c:pt>
                  <c:pt idx="3">
                    <c:v>Temprana</c:v>
                  </c:pt>
                  <c:pt idx="4">
                    <c:v>Temprana</c:v>
                  </c:pt>
                </c:lvl>
                <c:lvl>
                  <c:pt idx="0">
                    <c:v>Amarilla</c:v>
                  </c:pt>
                  <c:pt idx="2">
                    <c:v>Anaranjada</c:v>
                  </c:pt>
                  <c:pt idx="4">
                    <c:v>Roja</c:v>
                  </c:pt>
                </c:lvl>
              </c:multiLvlStrCache>
            </c:multiLvlStrRef>
          </c:cat>
          <c:val>
            <c:numRef>
              <c:f>'ALB-VAR'!$D$4:$D$8</c:f>
              <c:numCache>
                <c:formatCode>#,##0</c:formatCode>
                <c:ptCount val="5"/>
                <c:pt idx="0">
                  <c:v>1696.1699999999994</c:v>
                </c:pt>
                <c:pt idx="1">
                  <c:v>446.59999999999997</c:v>
                </c:pt>
                <c:pt idx="2">
                  <c:v>3825.49</c:v>
                </c:pt>
                <c:pt idx="3">
                  <c:v>5020.9500000000035</c:v>
                </c:pt>
                <c:pt idx="4">
                  <c:v>44.230000000000004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7C-4019-B4D4-2E3AE383E1E0}"/>
            </c:ext>
            <c:ext xmlns:c15="http://schemas.microsoft.com/office/drawing/2012/chart" uri="{02D57815-91ED-43cb-92C2-25804820EDAC}">
              <c15:datalabelsRange>
                <c15:f>'ALB-VAR'!$E$4:$E$8</c15:f>
                <c15:dlblRangeCache>
                  <c:ptCount val="5"/>
                  <c:pt idx="0">
                    <c:v>11%</c:v>
                  </c:pt>
                  <c:pt idx="1">
                    <c:v>3%</c:v>
                  </c:pt>
                  <c:pt idx="2">
                    <c:v>25%</c:v>
                  </c:pt>
                  <c:pt idx="3">
                    <c:v>33%</c:v>
                  </c:pt>
                  <c:pt idx="4">
                    <c:v>0,3%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7480576"/>
        <c:axId val="517480968"/>
      </c:barChart>
      <c:catAx>
        <c:axId val="517480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7480968"/>
        <c:crosses val="autoZero"/>
        <c:auto val="1"/>
        <c:lblAlgn val="ctr"/>
        <c:lblOffset val="100"/>
        <c:noMultiLvlLbl val="0"/>
      </c:catAx>
      <c:valAx>
        <c:axId val="517480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7480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NECTARINOS: Superficie plantada según tipo de variedades (ha) </a:t>
            </a:r>
            <a:r>
              <a:rPr lang="en-US" sz="1400" b="0" i="0" u="none" strike="noStrike" baseline="0">
                <a:effectLst/>
              </a:rPr>
              <a:t>RSU REGEPA 2020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'NEC-VAR'!$D$3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295EC44-8CEF-409E-A06C-B3FDDCDCF956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B68-46D3-B187-B5B9D789B136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21E61F8-3FB7-42C3-A511-70C552C86344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5EE-4FF9-8227-5BD5763EC91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3058B0C-5996-4858-945C-BE4C941BF8D7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5EE-4FF9-8227-5BD5763EC91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FD2FF24-2FF8-4665-A494-53B8A886B81E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5EE-4FF9-8227-5BD5763EC91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3E1EBD9-8ACC-4D2A-9DA8-DDCCFF18EFA1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FF81874-4E26-496C-9DF5-022C34D4382D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6AC74E3-BB6B-479B-A042-06EC64877D36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361781D-A0DB-4BE2-9070-DAF1F7B86553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'NEC-VAR'!$A$4:$B$11</c:f>
              <c:multiLvlStrCache>
                <c:ptCount val="8"/>
                <c:lvl>
                  <c:pt idx="0">
                    <c:v>Extratemprana</c:v>
                  </c:pt>
                  <c:pt idx="1">
                    <c:v>Media estación</c:v>
                  </c:pt>
                  <c:pt idx="2">
                    <c:v>Tardia</c:v>
                  </c:pt>
                  <c:pt idx="3">
                    <c:v>Temprana</c:v>
                  </c:pt>
                  <c:pt idx="4">
                    <c:v>Extratemprana</c:v>
                  </c:pt>
                  <c:pt idx="5">
                    <c:v>Media estación</c:v>
                  </c:pt>
                  <c:pt idx="6">
                    <c:v>Tardia</c:v>
                  </c:pt>
                  <c:pt idx="7">
                    <c:v>Temprana</c:v>
                  </c:pt>
                </c:lvl>
                <c:lvl>
                  <c:pt idx="0">
                    <c:v>Carne amarilla</c:v>
                  </c:pt>
                  <c:pt idx="4">
                    <c:v>Carne blanca</c:v>
                  </c:pt>
                </c:lvl>
              </c:multiLvlStrCache>
            </c:multiLvlStrRef>
          </c:cat>
          <c:val>
            <c:numRef>
              <c:f>'NEC-VAR'!$D$4:$D$11</c:f>
              <c:numCache>
                <c:formatCode>#,##0</c:formatCode>
                <c:ptCount val="8"/>
                <c:pt idx="0">
                  <c:v>754.9</c:v>
                </c:pt>
                <c:pt idx="1">
                  <c:v>7537.3699999999972</c:v>
                </c:pt>
                <c:pt idx="2">
                  <c:v>2350.2000000000012</c:v>
                </c:pt>
                <c:pt idx="3">
                  <c:v>2585.5200000000013</c:v>
                </c:pt>
                <c:pt idx="4">
                  <c:v>210.89000000000004</c:v>
                </c:pt>
                <c:pt idx="5">
                  <c:v>767.14999999999975</c:v>
                </c:pt>
                <c:pt idx="6">
                  <c:v>445.36000000000013</c:v>
                </c:pt>
                <c:pt idx="7">
                  <c:v>908.65999999999985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82-4FE7-8A86-4B4FA52BFAEB}"/>
            </c:ext>
            <c:ext xmlns:c15="http://schemas.microsoft.com/office/drawing/2012/chart" uri="{02D57815-91ED-43cb-92C2-25804820EDAC}">
              <c15:datalabelsRange>
                <c15:f>'NEC-VAR'!$F$4:$F$11</c15:f>
                <c15:dlblRangeCache>
                  <c:ptCount val="8"/>
                  <c:pt idx="0">
                    <c:v>3,16%</c:v>
                  </c:pt>
                  <c:pt idx="1">
                    <c:v>32%</c:v>
                  </c:pt>
                  <c:pt idx="2">
                    <c:v>10%</c:v>
                  </c:pt>
                  <c:pt idx="3">
                    <c:v>11%</c:v>
                  </c:pt>
                  <c:pt idx="4">
                    <c:v>1%</c:v>
                  </c:pt>
                  <c:pt idx="5">
                    <c:v>3,21%</c:v>
                  </c:pt>
                  <c:pt idx="6">
                    <c:v>2%</c:v>
                  </c:pt>
                  <c:pt idx="7">
                    <c:v>4%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7481360"/>
        <c:axId val="517481752"/>
      </c:barChart>
      <c:catAx>
        <c:axId val="517481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7481752"/>
        <c:crosses val="autoZero"/>
        <c:auto val="1"/>
        <c:lblAlgn val="ctr"/>
        <c:lblOffset val="100"/>
        <c:noMultiLvlLbl val="0"/>
      </c:catAx>
      <c:valAx>
        <c:axId val="517481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7481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10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5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6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71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72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73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74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7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95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96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97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98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99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6" Type="http://schemas.openxmlformats.org/officeDocument/2006/relationships/chart" Target="../charts/chart52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6" Type="http://schemas.openxmlformats.org/officeDocument/2006/relationships/chart" Target="../charts/chart58.xml"/><Relationship Id="rId5" Type="http://schemas.openxmlformats.org/officeDocument/2006/relationships/chart" Target="../charts/chart57.xml"/><Relationship Id="rId4" Type="http://schemas.openxmlformats.org/officeDocument/2006/relationships/chart" Target="../charts/chart56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5" Type="http://schemas.openxmlformats.org/officeDocument/2006/relationships/chart" Target="../charts/chart63.xml"/><Relationship Id="rId4" Type="http://schemas.openxmlformats.org/officeDocument/2006/relationships/chart" Target="../charts/chart62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9.xml"/><Relationship Id="rId1" Type="http://schemas.openxmlformats.org/officeDocument/2006/relationships/chart" Target="../charts/chart6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5.xml"/><Relationship Id="rId1" Type="http://schemas.openxmlformats.org/officeDocument/2006/relationships/chart" Target="../charts/chart7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5" Type="http://schemas.openxmlformats.org/officeDocument/2006/relationships/chart" Target="../charts/chart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9.xml"/><Relationship Id="rId2" Type="http://schemas.openxmlformats.org/officeDocument/2006/relationships/chart" Target="../charts/chart78.xml"/><Relationship Id="rId1" Type="http://schemas.openxmlformats.org/officeDocument/2006/relationships/chart" Target="../charts/chart77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2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3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6.xml"/><Relationship Id="rId2" Type="http://schemas.openxmlformats.org/officeDocument/2006/relationships/chart" Target="../charts/chart85.xml"/><Relationship Id="rId1" Type="http://schemas.openxmlformats.org/officeDocument/2006/relationships/chart" Target="../charts/chart84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9.xml"/><Relationship Id="rId2" Type="http://schemas.openxmlformats.org/officeDocument/2006/relationships/chart" Target="../charts/chart88.xml"/><Relationship Id="rId1" Type="http://schemas.openxmlformats.org/officeDocument/2006/relationships/chart" Target="../charts/chart87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1.xml"/><Relationship Id="rId1" Type="http://schemas.openxmlformats.org/officeDocument/2006/relationships/chart" Target="../charts/chart90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4.xml"/><Relationship Id="rId2" Type="http://schemas.openxmlformats.org/officeDocument/2006/relationships/chart" Target="../charts/chart93.xml"/><Relationship Id="rId1" Type="http://schemas.openxmlformats.org/officeDocument/2006/relationships/chart" Target="../charts/chart92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chart" Target="../charts/chart18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7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8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9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0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4" Type="http://schemas.openxmlformats.org/officeDocument/2006/relationships/chart" Target="../charts/chart30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4" Type="http://schemas.openxmlformats.org/officeDocument/2006/relationships/chart" Target="../charts/chart4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200025</xdr:colOff>
      <xdr:row>2</xdr:row>
      <xdr:rowOff>19050</xdr:rowOff>
    </xdr:from>
    <xdr:to>
      <xdr:col>21</xdr:col>
      <xdr:colOff>514350</xdr:colOff>
      <xdr:row>14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A2ABC959-23D5-4F85-97F5-137F2B855A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438149</xdr:colOff>
      <xdr:row>17</xdr:row>
      <xdr:rowOff>123824</xdr:rowOff>
    </xdr:from>
    <xdr:to>
      <xdr:col>15</xdr:col>
      <xdr:colOff>638175</xdr:colOff>
      <xdr:row>35</xdr:row>
      <xdr:rowOff>9525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671206F3-3F63-498C-887C-183E388A2D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790575</xdr:colOff>
      <xdr:row>46</xdr:row>
      <xdr:rowOff>180975</xdr:rowOff>
    </xdr:from>
    <xdr:to>
      <xdr:col>33</xdr:col>
      <xdr:colOff>28575</xdr:colOff>
      <xdr:row>61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838200</xdr:colOff>
      <xdr:row>2</xdr:row>
      <xdr:rowOff>9525</xdr:rowOff>
    </xdr:from>
    <xdr:to>
      <xdr:col>32</xdr:col>
      <xdr:colOff>57150</xdr:colOff>
      <xdr:row>16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838200</xdr:colOff>
      <xdr:row>17</xdr:row>
      <xdr:rowOff>19050</xdr:rowOff>
    </xdr:from>
    <xdr:to>
      <xdr:col>32</xdr:col>
      <xdr:colOff>57150</xdr:colOff>
      <xdr:row>31</xdr:row>
      <xdr:rowOff>95250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828675</xdr:colOff>
      <xdr:row>31</xdr:row>
      <xdr:rowOff>180975</xdr:rowOff>
    </xdr:from>
    <xdr:to>
      <xdr:col>32</xdr:col>
      <xdr:colOff>47625</xdr:colOff>
      <xdr:row>46</xdr:row>
      <xdr:rowOff>66675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285750</xdr:colOff>
      <xdr:row>17</xdr:row>
      <xdr:rowOff>38100</xdr:rowOff>
    </xdr:from>
    <xdr:to>
      <xdr:col>38</xdr:col>
      <xdr:colOff>285750</xdr:colOff>
      <xdr:row>31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304800</xdr:colOff>
      <xdr:row>32</xdr:row>
      <xdr:rowOff>0</xdr:rowOff>
    </xdr:from>
    <xdr:to>
      <xdr:col>38</xdr:col>
      <xdr:colOff>304800</xdr:colOff>
      <xdr:row>46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47625</xdr:colOff>
      <xdr:row>2</xdr:row>
      <xdr:rowOff>9525</xdr:rowOff>
    </xdr:from>
    <xdr:to>
      <xdr:col>33</xdr:col>
      <xdr:colOff>47625</xdr:colOff>
      <xdr:row>16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333375</xdr:colOff>
      <xdr:row>16</xdr:row>
      <xdr:rowOff>161925</xdr:rowOff>
    </xdr:from>
    <xdr:to>
      <xdr:col>33</xdr:col>
      <xdr:colOff>333375</xdr:colOff>
      <xdr:row>31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57150</xdr:colOff>
      <xdr:row>31</xdr:row>
      <xdr:rowOff>95250</xdr:rowOff>
    </xdr:from>
    <xdr:to>
      <xdr:col>33</xdr:col>
      <xdr:colOff>57150</xdr:colOff>
      <xdr:row>45</xdr:row>
      <xdr:rowOff>171450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47625</xdr:colOff>
      <xdr:row>46</xdr:row>
      <xdr:rowOff>104775</xdr:rowOff>
    </xdr:from>
    <xdr:to>
      <xdr:col>34</xdr:col>
      <xdr:colOff>66675</xdr:colOff>
      <xdr:row>60</xdr:row>
      <xdr:rowOff>171450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209550</xdr:colOff>
      <xdr:row>16</xdr:row>
      <xdr:rowOff>180975</xdr:rowOff>
    </xdr:from>
    <xdr:to>
      <xdr:col>39</xdr:col>
      <xdr:colOff>209550</xdr:colOff>
      <xdr:row>31</xdr:row>
      <xdr:rowOff>66675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200025</xdr:colOff>
      <xdr:row>31</xdr:row>
      <xdr:rowOff>123825</xdr:rowOff>
    </xdr:from>
    <xdr:to>
      <xdr:col>39</xdr:col>
      <xdr:colOff>200025</xdr:colOff>
      <xdr:row>46</xdr:row>
      <xdr:rowOff>9525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685800</xdr:colOff>
      <xdr:row>2</xdr:row>
      <xdr:rowOff>9525</xdr:rowOff>
    </xdr:from>
    <xdr:to>
      <xdr:col>31</xdr:col>
      <xdr:colOff>666750</xdr:colOff>
      <xdr:row>16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695325</xdr:colOff>
      <xdr:row>17</xdr:row>
      <xdr:rowOff>0</xdr:rowOff>
    </xdr:from>
    <xdr:to>
      <xdr:col>31</xdr:col>
      <xdr:colOff>676275</xdr:colOff>
      <xdr:row>31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676275</xdr:colOff>
      <xdr:row>32</xdr:row>
      <xdr:rowOff>0</xdr:rowOff>
    </xdr:from>
    <xdr:to>
      <xdr:col>32</xdr:col>
      <xdr:colOff>676275</xdr:colOff>
      <xdr:row>46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304800</xdr:colOff>
      <xdr:row>16</xdr:row>
      <xdr:rowOff>180975</xdr:rowOff>
    </xdr:from>
    <xdr:to>
      <xdr:col>38</xdr:col>
      <xdr:colOff>304800</xdr:colOff>
      <xdr:row>31</xdr:row>
      <xdr:rowOff>66675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304800</xdr:colOff>
      <xdr:row>2</xdr:row>
      <xdr:rowOff>114300</xdr:rowOff>
    </xdr:from>
    <xdr:to>
      <xdr:col>38</xdr:col>
      <xdr:colOff>304800</xdr:colOff>
      <xdr:row>16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1009650</xdr:colOff>
      <xdr:row>32</xdr:row>
      <xdr:rowOff>57150</xdr:rowOff>
    </xdr:from>
    <xdr:to>
      <xdr:col>33</xdr:col>
      <xdr:colOff>247650</xdr:colOff>
      <xdr:row>46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1009650</xdr:colOff>
      <xdr:row>1</xdr:row>
      <xdr:rowOff>219075</xdr:rowOff>
    </xdr:from>
    <xdr:to>
      <xdr:col>32</xdr:col>
      <xdr:colOff>228600</xdr:colOff>
      <xdr:row>16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1028700</xdr:colOff>
      <xdr:row>17</xdr:row>
      <xdr:rowOff>9525</xdr:rowOff>
    </xdr:from>
    <xdr:to>
      <xdr:col>32</xdr:col>
      <xdr:colOff>247650</xdr:colOff>
      <xdr:row>31</xdr:row>
      <xdr:rowOff>85725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438150</xdr:colOff>
      <xdr:row>17</xdr:row>
      <xdr:rowOff>9525</xdr:rowOff>
    </xdr:from>
    <xdr:to>
      <xdr:col>38</xdr:col>
      <xdr:colOff>438150</xdr:colOff>
      <xdr:row>31</xdr:row>
      <xdr:rowOff>85725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23</xdr:row>
      <xdr:rowOff>142875</xdr:rowOff>
    </xdr:from>
    <xdr:to>
      <xdr:col>12</xdr:col>
      <xdr:colOff>504824</xdr:colOff>
      <xdr:row>38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533400</xdr:colOff>
      <xdr:row>58</xdr:row>
      <xdr:rowOff>19050</xdr:rowOff>
    </xdr:from>
    <xdr:to>
      <xdr:col>13</xdr:col>
      <xdr:colOff>714375</xdr:colOff>
      <xdr:row>74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723900</xdr:colOff>
      <xdr:row>22</xdr:row>
      <xdr:rowOff>114300</xdr:rowOff>
    </xdr:from>
    <xdr:to>
      <xdr:col>13</xdr:col>
      <xdr:colOff>247650</xdr:colOff>
      <xdr:row>40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14</xdr:row>
      <xdr:rowOff>57150</xdr:rowOff>
    </xdr:from>
    <xdr:to>
      <xdr:col>12</xdr:col>
      <xdr:colOff>0</xdr:colOff>
      <xdr:row>28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18</xdr:row>
      <xdr:rowOff>285750</xdr:rowOff>
    </xdr:from>
    <xdr:to>
      <xdr:col>12</xdr:col>
      <xdr:colOff>0</xdr:colOff>
      <xdr:row>33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21</xdr:row>
      <xdr:rowOff>0</xdr:rowOff>
    </xdr:from>
    <xdr:to>
      <xdr:col>12</xdr:col>
      <xdr:colOff>0</xdr:colOff>
      <xdr:row>36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342899</xdr:colOff>
      <xdr:row>24</xdr:row>
      <xdr:rowOff>190500</xdr:rowOff>
    </xdr:from>
    <xdr:to>
      <xdr:col>12</xdr:col>
      <xdr:colOff>533399</xdr:colOff>
      <xdr:row>39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676275</xdr:colOff>
      <xdr:row>44</xdr:row>
      <xdr:rowOff>14286</xdr:rowOff>
    </xdr:from>
    <xdr:to>
      <xdr:col>13</xdr:col>
      <xdr:colOff>361950</xdr:colOff>
      <xdr:row>58</xdr:row>
      <xdr:rowOff>161924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466724</xdr:colOff>
      <xdr:row>4</xdr:row>
      <xdr:rowOff>295274</xdr:rowOff>
    </xdr:from>
    <xdr:to>
      <xdr:col>16</xdr:col>
      <xdr:colOff>628650</xdr:colOff>
      <xdr:row>21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528385</xdr:colOff>
      <xdr:row>151</xdr:row>
      <xdr:rowOff>153549</xdr:rowOff>
    </xdr:from>
    <xdr:to>
      <xdr:col>10</xdr:col>
      <xdr:colOff>352425</xdr:colOff>
      <xdr:row>167</xdr:row>
      <xdr:rowOff>95251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279325</xdr:colOff>
      <xdr:row>186</xdr:row>
      <xdr:rowOff>60030</xdr:rowOff>
    </xdr:from>
    <xdr:to>
      <xdr:col>9</xdr:col>
      <xdr:colOff>600075</xdr:colOff>
      <xdr:row>199</xdr:row>
      <xdr:rowOff>9525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285749</xdr:colOff>
      <xdr:row>91</xdr:row>
      <xdr:rowOff>190499</xdr:rowOff>
    </xdr:from>
    <xdr:to>
      <xdr:col>11</xdr:col>
      <xdr:colOff>276225</xdr:colOff>
      <xdr:row>108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142875</xdr:colOff>
      <xdr:row>5</xdr:row>
      <xdr:rowOff>9526</xdr:rowOff>
    </xdr:from>
    <xdr:to>
      <xdr:col>23</xdr:col>
      <xdr:colOff>666749</xdr:colOff>
      <xdr:row>20</xdr:row>
      <xdr:rowOff>95251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285750</xdr:colOff>
      <xdr:row>74</xdr:row>
      <xdr:rowOff>176212</xdr:rowOff>
    </xdr:from>
    <xdr:to>
      <xdr:col>11</xdr:col>
      <xdr:colOff>238125</xdr:colOff>
      <xdr:row>91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466725</xdr:colOff>
      <xdr:row>21</xdr:row>
      <xdr:rowOff>157161</xdr:rowOff>
    </xdr:from>
    <xdr:to>
      <xdr:col>17</xdr:col>
      <xdr:colOff>95250</xdr:colOff>
      <xdr:row>38</xdr:row>
      <xdr:rowOff>66674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390525</xdr:colOff>
      <xdr:row>173</xdr:row>
      <xdr:rowOff>176212</xdr:rowOff>
    </xdr:from>
    <xdr:to>
      <xdr:col>9</xdr:col>
      <xdr:colOff>628650</xdr:colOff>
      <xdr:row>185</xdr:row>
      <xdr:rowOff>114300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528637</xdr:colOff>
      <xdr:row>135</xdr:row>
      <xdr:rowOff>4762</xdr:rowOff>
    </xdr:from>
    <xdr:to>
      <xdr:col>10</xdr:col>
      <xdr:colOff>276225</xdr:colOff>
      <xdr:row>151</xdr:row>
      <xdr:rowOff>19050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457200</xdr:colOff>
      <xdr:row>38</xdr:row>
      <xdr:rowOff>185737</xdr:rowOff>
    </xdr:from>
    <xdr:to>
      <xdr:col>16</xdr:col>
      <xdr:colOff>733425</xdr:colOff>
      <xdr:row>55</xdr:row>
      <xdr:rowOff>152400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361949</xdr:colOff>
      <xdr:row>206</xdr:row>
      <xdr:rowOff>0</xdr:rowOff>
    </xdr:from>
    <xdr:to>
      <xdr:col>9</xdr:col>
      <xdr:colOff>371474</xdr:colOff>
      <xdr:row>222</xdr:row>
      <xdr:rowOff>176212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500060</xdr:colOff>
      <xdr:row>205</xdr:row>
      <xdr:rowOff>142875</xdr:rowOff>
    </xdr:from>
    <xdr:to>
      <xdr:col>16</xdr:col>
      <xdr:colOff>381000</xdr:colOff>
      <xdr:row>223</xdr:row>
      <xdr:rowOff>19049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25</xdr:row>
      <xdr:rowOff>0</xdr:rowOff>
    </xdr:from>
    <xdr:to>
      <xdr:col>12</xdr:col>
      <xdr:colOff>0</xdr:colOff>
      <xdr:row>39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276225</xdr:colOff>
      <xdr:row>19</xdr:row>
      <xdr:rowOff>38100</xdr:rowOff>
    </xdr:from>
    <xdr:to>
      <xdr:col>32</xdr:col>
      <xdr:colOff>276225</xdr:colOff>
      <xdr:row>35</xdr:row>
      <xdr:rowOff>104775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14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257175</xdr:colOff>
      <xdr:row>36</xdr:row>
      <xdr:rowOff>9525</xdr:rowOff>
    </xdr:from>
    <xdr:to>
      <xdr:col>32</xdr:col>
      <xdr:colOff>257175</xdr:colOff>
      <xdr:row>50</xdr:row>
      <xdr:rowOff>85725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00000000-0008-0000-14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257175</xdr:colOff>
      <xdr:row>2</xdr:row>
      <xdr:rowOff>38100</xdr:rowOff>
    </xdr:from>
    <xdr:to>
      <xdr:col>32</xdr:col>
      <xdr:colOff>257175</xdr:colOff>
      <xdr:row>18</xdr:row>
      <xdr:rowOff>104775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00000000-0008-0000-14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381000</xdr:colOff>
      <xdr:row>2</xdr:row>
      <xdr:rowOff>0</xdr:rowOff>
    </xdr:from>
    <xdr:to>
      <xdr:col>32</xdr:col>
      <xdr:colOff>381000</xdr:colOff>
      <xdr:row>19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390525</xdr:colOff>
      <xdr:row>20</xdr:row>
      <xdr:rowOff>38100</xdr:rowOff>
    </xdr:from>
    <xdr:to>
      <xdr:col>32</xdr:col>
      <xdr:colOff>390525</xdr:colOff>
      <xdr:row>37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390525</xdr:colOff>
      <xdr:row>38</xdr:row>
      <xdr:rowOff>66675</xdr:rowOff>
    </xdr:from>
    <xdr:to>
      <xdr:col>32</xdr:col>
      <xdr:colOff>381000</xdr:colOff>
      <xdr:row>52</xdr:row>
      <xdr:rowOff>142875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3</xdr:row>
      <xdr:rowOff>0</xdr:rowOff>
    </xdr:from>
    <xdr:to>
      <xdr:col>33</xdr:col>
      <xdr:colOff>0</xdr:colOff>
      <xdr:row>22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3</xdr:row>
      <xdr:rowOff>0</xdr:rowOff>
    </xdr:from>
    <xdr:to>
      <xdr:col>33</xdr:col>
      <xdr:colOff>0</xdr:colOff>
      <xdr:row>20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752475</xdr:colOff>
      <xdr:row>21</xdr:row>
      <xdr:rowOff>104775</xdr:rowOff>
    </xdr:from>
    <xdr:to>
      <xdr:col>32</xdr:col>
      <xdr:colOff>752475</xdr:colOff>
      <xdr:row>39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0</xdr:colOff>
      <xdr:row>40</xdr:row>
      <xdr:rowOff>152400</xdr:rowOff>
    </xdr:from>
    <xdr:to>
      <xdr:col>33</xdr:col>
      <xdr:colOff>0</xdr:colOff>
      <xdr:row>54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3</xdr:row>
      <xdr:rowOff>0</xdr:rowOff>
    </xdr:from>
    <xdr:to>
      <xdr:col>34</xdr:col>
      <xdr:colOff>0</xdr:colOff>
      <xdr:row>20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0</xdr:colOff>
      <xdr:row>21</xdr:row>
      <xdr:rowOff>152400</xdr:rowOff>
    </xdr:from>
    <xdr:to>
      <xdr:col>34</xdr:col>
      <xdr:colOff>0</xdr:colOff>
      <xdr:row>40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9525</xdr:colOff>
      <xdr:row>41</xdr:row>
      <xdr:rowOff>0</xdr:rowOff>
    </xdr:from>
    <xdr:to>
      <xdr:col>34</xdr:col>
      <xdr:colOff>9525</xdr:colOff>
      <xdr:row>54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18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3</xdr:row>
      <xdr:rowOff>0</xdr:rowOff>
    </xdr:from>
    <xdr:to>
      <xdr:col>33</xdr:col>
      <xdr:colOff>0</xdr:colOff>
      <xdr:row>17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752475</xdr:colOff>
      <xdr:row>18</xdr:row>
      <xdr:rowOff>57150</xdr:rowOff>
    </xdr:from>
    <xdr:to>
      <xdr:col>32</xdr:col>
      <xdr:colOff>752475</xdr:colOff>
      <xdr:row>32</xdr:row>
      <xdr:rowOff>123825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1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666750</xdr:colOff>
      <xdr:row>2</xdr:row>
      <xdr:rowOff>152400</xdr:rowOff>
    </xdr:from>
    <xdr:to>
      <xdr:col>32</xdr:col>
      <xdr:colOff>666750</xdr:colOff>
      <xdr:row>17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638175</xdr:colOff>
      <xdr:row>17</xdr:row>
      <xdr:rowOff>180975</xdr:rowOff>
    </xdr:from>
    <xdr:to>
      <xdr:col>32</xdr:col>
      <xdr:colOff>638175</xdr:colOff>
      <xdr:row>32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638175</xdr:colOff>
      <xdr:row>33</xdr:row>
      <xdr:rowOff>0</xdr:rowOff>
    </xdr:from>
    <xdr:to>
      <xdr:col>32</xdr:col>
      <xdr:colOff>638175</xdr:colOff>
      <xdr:row>47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1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2</xdr:row>
      <xdr:rowOff>161925</xdr:rowOff>
    </xdr:from>
    <xdr:to>
      <xdr:col>14</xdr:col>
      <xdr:colOff>438150</xdr:colOff>
      <xdr:row>23</xdr:row>
      <xdr:rowOff>14288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419100</xdr:colOff>
      <xdr:row>6</xdr:row>
      <xdr:rowOff>180975</xdr:rowOff>
    </xdr:from>
    <xdr:to>
      <xdr:col>15</xdr:col>
      <xdr:colOff>342900</xdr:colOff>
      <xdr:row>12</xdr:row>
      <xdr:rowOff>123825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1B00-000003000000}"/>
            </a:ext>
          </a:extLst>
        </xdr:cNvPr>
        <xdr:cNvSpPr txBox="1"/>
      </xdr:nvSpPr>
      <xdr:spPr>
        <a:xfrm>
          <a:off x="10163175" y="1419225"/>
          <a:ext cx="2209800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SUPERFICIE</a:t>
          </a:r>
          <a:r>
            <a:rPr lang="es-ES" sz="1100" baseline="0"/>
            <a:t> TOTAL: 26.969 ha.</a:t>
          </a:r>
        </a:p>
        <a:p>
          <a:r>
            <a:rPr lang="es-ES" sz="1100" baseline="0"/>
            <a:t>SUPERFICIE SIN INFO VARIEDAD: 8.746 ha (32%). </a:t>
          </a:r>
        </a:p>
        <a:p>
          <a:r>
            <a:rPr lang="es-ES" sz="1100" baseline="0"/>
            <a:t>SUPERFICIE INFO DE VARIEDAD SIN CLASIFICAR: 79 ha (0,3%).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714375</xdr:colOff>
      <xdr:row>1</xdr:row>
      <xdr:rowOff>219075</xdr:rowOff>
    </xdr:from>
    <xdr:to>
      <xdr:col>12</xdr:col>
      <xdr:colOff>466725</xdr:colOff>
      <xdr:row>15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28575</xdr:colOff>
      <xdr:row>3</xdr:row>
      <xdr:rowOff>76200</xdr:rowOff>
    </xdr:from>
    <xdr:to>
      <xdr:col>14</xdr:col>
      <xdr:colOff>704850</xdr:colOff>
      <xdr:row>9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1C00-000003000000}"/>
            </a:ext>
          </a:extLst>
        </xdr:cNvPr>
        <xdr:cNvSpPr txBox="1"/>
      </xdr:nvSpPr>
      <xdr:spPr>
        <a:xfrm>
          <a:off x="9582150" y="695325"/>
          <a:ext cx="2200275" cy="1066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SUPERFICIE</a:t>
          </a:r>
          <a:r>
            <a:rPr lang="es-ES" sz="1100" baseline="0"/>
            <a:t> TOTAL: 10.200 ha.</a:t>
          </a:r>
        </a:p>
        <a:p>
          <a:r>
            <a:rPr lang="es-ES" sz="1100" baseline="0"/>
            <a:t>SUPERFICIE SIN INFO VARIEDAD: 2.798 ha (27%). </a:t>
          </a:r>
        </a:p>
        <a:p>
          <a:r>
            <a:rPr lang="es-ES" sz="1100" baseline="0"/>
            <a:t>SUPERFICIE INFO DE VARIEDAD SIN CLASIFICAR: 1 ha (0,01%).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219074</xdr:colOff>
      <xdr:row>5</xdr:row>
      <xdr:rowOff>161925</xdr:rowOff>
    </xdr:from>
    <xdr:to>
      <xdr:col>16</xdr:col>
      <xdr:colOff>628649</xdr:colOff>
      <xdr:row>22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209550</xdr:colOff>
      <xdr:row>23</xdr:row>
      <xdr:rowOff>9524</xdr:rowOff>
    </xdr:from>
    <xdr:to>
      <xdr:col>16</xdr:col>
      <xdr:colOff>590550</xdr:colOff>
      <xdr:row>39</xdr:row>
      <xdr:rowOff>76199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57150</xdr:colOff>
      <xdr:row>22</xdr:row>
      <xdr:rowOff>180974</xdr:rowOff>
    </xdr:from>
    <xdr:to>
      <xdr:col>23</xdr:col>
      <xdr:colOff>704850</xdr:colOff>
      <xdr:row>39</xdr:row>
      <xdr:rowOff>152399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19050</xdr:colOff>
      <xdr:row>5</xdr:row>
      <xdr:rowOff>171450</xdr:rowOff>
    </xdr:from>
    <xdr:to>
      <xdr:col>23</xdr:col>
      <xdr:colOff>628650</xdr:colOff>
      <xdr:row>22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1</xdr:row>
      <xdr:rowOff>171450</xdr:rowOff>
    </xdr:from>
    <xdr:to>
      <xdr:col>13</xdr:col>
      <xdr:colOff>161925</xdr:colOff>
      <xdr:row>16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28575</xdr:colOff>
      <xdr:row>4</xdr:row>
      <xdr:rowOff>19050</xdr:rowOff>
    </xdr:from>
    <xdr:to>
      <xdr:col>14</xdr:col>
      <xdr:colOff>714375</xdr:colOff>
      <xdr:row>8</xdr:row>
      <xdr:rowOff>9525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1D00-000003000000}"/>
            </a:ext>
          </a:extLst>
        </xdr:cNvPr>
        <xdr:cNvSpPr txBox="1"/>
      </xdr:nvSpPr>
      <xdr:spPr>
        <a:xfrm>
          <a:off x="9239250" y="828675"/>
          <a:ext cx="22098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SUPERFICIE</a:t>
          </a:r>
          <a:r>
            <a:rPr lang="es-ES" sz="1100" baseline="0"/>
            <a:t> TOTAL: 474 ha.</a:t>
          </a:r>
        </a:p>
        <a:p>
          <a:r>
            <a:rPr lang="es-ES" sz="1100" baseline="0"/>
            <a:t>SUPERFICIE SIN INFO VARIEDAD: 186 ha (39%). 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714375</xdr:colOff>
      <xdr:row>2</xdr:row>
      <xdr:rowOff>9525</xdr:rowOff>
    </xdr:from>
    <xdr:to>
      <xdr:col>11</xdr:col>
      <xdr:colOff>200025</xdr:colOff>
      <xdr:row>16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276225</xdr:colOff>
      <xdr:row>6</xdr:row>
      <xdr:rowOff>142875</xdr:rowOff>
    </xdr:from>
    <xdr:to>
      <xdr:col>13</xdr:col>
      <xdr:colOff>200025</xdr:colOff>
      <xdr:row>12</xdr:row>
      <xdr:rowOff>57150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1E00-000003000000}"/>
            </a:ext>
          </a:extLst>
        </xdr:cNvPr>
        <xdr:cNvSpPr txBox="1"/>
      </xdr:nvSpPr>
      <xdr:spPr>
        <a:xfrm>
          <a:off x="8410575" y="1333500"/>
          <a:ext cx="2209800" cy="1057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SUPERFICIE</a:t>
          </a:r>
          <a:r>
            <a:rPr lang="es-ES" sz="1100" baseline="0"/>
            <a:t> TOTAL: 15.162 ha.</a:t>
          </a:r>
        </a:p>
        <a:p>
          <a:r>
            <a:rPr lang="es-ES" sz="1100" baseline="0"/>
            <a:t>SUPERFICIE SIN INFO VARIEDAD: 3.665 ha (24%). </a:t>
          </a:r>
        </a:p>
        <a:p>
          <a:r>
            <a:rPr lang="es-ES" sz="1100" baseline="0"/>
            <a:t>SUPERFICIE INFO DE VARIEDAD SIN CLASIFICAR: 464 ha (3%).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219075</xdr:rowOff>
    </xdr:from>
    <xdr:to>
      <xdr:col>12</xdr:col>
      <xdr:colOff>476250</xdr:colOff>
      <xdr:row>16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514350</xdr:colOff>
      <xdr:row>5</xdr:row>
      <xdr:rowOff>114300</xdr:rowOff>
    </xdr:from>
    <xdr:to>
      <xdr:col>13</xdr:col>
      <xdr:colOff>438150</xdr:colOff>
      <xdr:row>11</xdr:row>
      <xdr:rowOff>57150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1F00-000003000000}"/>
            </a:ext>
          </a:extLst>
        </xdr:cNvPr>
        <xdr:cNvSpPr txBox="1"/>
      </xdr:nvSpPr>
      <xdr:spPr>
        <a:xfrm>
          <a:off x="8429625" y="1114425"/>
          <a:ext cx="2209800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SUPERFICIE</a:t>
          </a:r>
          <a:r>
            <a:rPr lang="es-ES" sz="1100" baseline="0"/>
            <a:t> TOTAL: 23.911 ha.</a:t>
          </a:r>
        </a:p>
        <a:p>
          <a:r>
            <a:rPr lang="es-ES" sz="1100" baseline="0"/>
            <a:t>SUPERFICIE SIN INFO VARIEDAD: 8.330 ha (35%). </a:t>
          </a:r>
        </a:p>
        <a:p>
          <a:r>
            <a:rPr lang="es-ES" sz="1100" baseline="0"/>
            <a:t>SUPERFICIE INFO DE VARIEDAD SIN CLASIFICAR: 21 ha (0,09%). 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1</xdr:row>
      <xdr:rowOff>209550</xdr:rowOff>
    </xdr:from>
    <xdr:to>
      <xdr:col>10</xdr:col>
      <xdr:colOff>180975</xdr:colOff>
      <xdr:row>17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419100</xdr:colOff>
      <xdr:row>6</xdr:row>
      <xdr:rowOff>171449</xdr:rowOff>
    </xdr:from>
    <xdr:to>
      <xdr:col>12</xdr:col>
      <xdr:colOff>342900</xdr:colOff>
      <xdr:row>12</xdr:row>
      <xdr:rowOff>180974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2000-000003000000}"/>
            </a:ext>
          </a:extLst>
        </xdr:cNvPr>
        <xdr:cNvSpPr txBox="1"/>
      </xdr:nvSpPr>
      <xdr:spPr>
        <a:xfrm>
          <a:off x="8324850" y="1362074"/>
          <a:ext cx="2209800" cy="1152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SUPERFICIE</a:t>
          </a:r>
          <a:r>
            <a:rPr lang="es-ES" sz="1100" baseline="0"/>
            <a:t> TOTAL:  23.006 ha.</a:t>
          </a:r>
        </a:p>
        <a:p>
          <a:r>
            <a:rPr lang="es-ES" sz="1100" baseline="0"/>
            <a:t>SUPERFICIE SIN INFO VARIEDAD: 5.347 ha (23%). </a:t>
          </a:r>
        </a:p>
        <a:p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SUPERFICIE INFO DE VARIEDAD SIN CLASIFICAR: 244 ha (1%).</a:t>
          </a:r>
          <a:endParaRPr lang="es-ES" sz="1100" baseline="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</xdr:row>
      <xdr:rowOff>200024</xdr:rowOff>
    </xdr:from>
    <xdr:to>
      <xdr:col>12</xdr:col>
      <xdr:colOff>381000</xdr:colOff>
      <xdr:row>22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104775</xdr:colOff>
      <xdr:row>7</xdr:row>
      <xdr:rowOff>171449</xdr:rowOff>
    </xdr:from>
    <xdr:to>
      <xdr:col>13</xdr:col>
      <xdr:colOff>28575</xdr:colOff>
      <xdr:row>12</xdr:row>
      <xdr:rowOff>180974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2100-000003000000}"/>
            </a:ext>
          </a:extLst>
        </xdr:cNvPr>
        <xdr:cNvSpPr txBox="1"/>
      </xdr:nvSpPr>
      <xdr:spPr>
        <a:xfrm>
          <a:off x="7724775" y="1552574"/>
          <a:ext cx="2209800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SUPERFICIE</a:t>
          </a:r>
          <a:r>
            <a:rPr lang="es-ES" sz="1100" baseline="0"/>
            <a:t> TOTAL:  10.227 ha.</a:t>
          </a:r>
        </a:p>
        <a:p>
          <a:r>
            <a:rPr lang="es-ES" sz="1100" baseline="0"/>
            <a:t>SUPERFICIE SIN INFO VARIEDAD: 5.180 ha (51%). </a:t>
          </a:r>
        </a:p>
        <a:p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SUPERFICIE INFO DE VARIEDAD SIN CLASIFICAR: 30 ha (0,3%).</a:t>
          </a:r>
        </a:p>
        <a:p>
          <a:endParaRPr lang="es-ES" sz="11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333375</xdr:colOff>
      <xdr:row>5</xdr:row>
      <xdr:rowOff>19050</xdr:rowOff>
    </xdr:from>
    <xdr:to>
      <xdr:col>16</xdr:col>
      <xdr:colOff>0</xdr:colOff>
      <xdr:row>19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390524</xdr:colOff>
      <xdr:row>21</xdr:row>
      <xdr:rowOff>9525</xdr:rowOff>
    </xdr:from>
    <xdr:to>
      <xdr:col>16</xdr:col>
      <xdr:colOff>57149</xdr:colOff>
      <xdr:row>35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400049</xdr:colOff>
      <xdr:row>21</xdr:row>
      <xdr:rowOff>0</xdr:rowOff>
    </xdr:from>
    <xdr:to>
      <xdr:col>23</xdr:col>
      <xdr:colOff>28574</xdr:colOff>
      <xdr:row>37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180975</xdr:colOff>
      <xdr:row>5</xdr:row>
      <xdr:rowOff>114300</xdr:rowOff>
    </xdr:from>
    <xdr:to>
      <xdr:col>22</xdr:col>
      <xdr:colOff>485775</xdr:colOff>
      <xdr:row>20</xdr:row>
      <xdr:rowOff>28575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5</xdr:row>
      <xdr:rowOff>142875</xdr:rowOff>
    </xdr:from>
    <xdr:to>
      <xdr:col>17</xdr:col>
      <xdr:colOff>228601</xdr:colOff>
      <xdr:row>21</xdr:row>
      <xdr:rowOff>171451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190500</xdr:colOff>
      <xdr:row>22</xdr:row>
      <xdr:rowOff>57149</xdr:rowOff>
    </xdr:from>
    <xdr:to>
      <xdr:col>17</xdr:col>
      <xdr:colOff>219076</xdr:colOff>
      <xdr:row>38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495300</xdr:colOff>
      <xdr:row>22</xdr:row>
      <xdr:rowOff>66674</xdr:rowOff>
    </xdr:from>
    <xdr:to>
      <xdr:col>23</xdr:col>
      <xdr:colOff>685800</xdr:colOff>
      <xdr:row>38</xdr:row>
      <xdr:rowOff>38099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400050</xdr:colOff>
      <xdr:row>5</xdr:row>
      <xdr:rowOff>142875</xdr:rowOff>
    </xdr:from>
    <xdr:to>
      <xdr:col>23</xdr:col>
      <xdr:colOff>628650</xdr:colOff>
      <xdr:row>21</xdr:row>
      <xdr:rowOff>171450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104776</xdr:colOff>
      <xdr:row>5</xdr:row>
      <xdr:rowOff>47625</xdr:rowOff>
    </xdr:from>
    <xdr:to>
      <xdr:col>16</xdr:col>
      <xdr:colOff>457201</xdr:colOff>
      <xdr:row>22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285749</xdr:colOff>
      <xdr:row>22</xdr:row>
      <xdr:rowOff>180974</xdr:rowOff>
    </xdr:from>
    <xdr:to>
      <xdr:col>16</xdr:col>
      <xdr:colOff>447674</xdr:colOff>
      <xdr:row>39</xdr:row>
      <xdr:rowOff>152399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685799</xdr:colOff>
      <xdr:row>22</xdr:row>
      <xdr:rowOff>180975</xdr:rowOff>
    </xdr:from>
    <xdr:to>
      <xdr:col>23</xdr:col>
      <xdr:colOff>238124</xdr:colOff>
      <xdr:row>39</xdr:row>
      <xdr:rowOff>104775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619124</xdr:colOff>
      <xdr:row>5</xdr:row>
      <xdr:rowOff>47624</xdr:rowOff>
    </xdr:from>
    <xdr:to>
      <xdr:col>23</xdr:col>
      <xdr:colOff>266699</xdr:colOff>
      <xdr:row>22</xdr:row>
      <xdr:rowOff>76199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513790</xdr:colOff>
      <xdr:row>2</xdr:row>
      <xdr:rowOff>19050</xdr:rowOff>
    </xdr:from>
    <xdr:to>
      <xdr:col>33</xdr:col>
      <xdr:colOff>370915</xdr:colOff>
      <xdr:row>16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514350</xdr:colOff>
      <xdr:row>17</xdr:row>
      <xdr:rowOff>0</xdr:rowOff>
    </xdr:from>
    <xdr:to>
      <xdr:col>33</xdr:col>
      <xdr:colOff>514350</xdr:colOff>
      <xdr:row>31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514350</xdr:colOff>
      <xdr:row>32</xdr:row>
      <xdr:rowOff>9525</xdr:rowOff>
    </xdr:from>
    <xdr:to>
      <xdr:col>33</xdr:col>
      <xdr:colOff>514350</xdr:colOff>
      <xdr:row>46</xdr:row>
      <xdr:rowOff>85725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552450</xdr:colOff>
      <xdr:row>47</xdr:row>
      <xdr:rowOff>114300</xdr:rowOff>
    </xdr:from>
    <xdr:to>
      <xdr:col>33</xdr:col>
      <xdr:colOff>552450</xdr:colOff>
      <xdr:row>62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695325</xdr:colOff>
      <xdr:row>17</xdr:row>
      <xdr:rowOff>0</xdr:rowOff>
    </xdr:from>
    <xdr:to>
      <xdr:col>39</xdr:col>
      <xdr:colOff>695325</xdr:colOff>
      <xdr:row>31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685800</xdr:colOff>
      <xdr:row>32</xdr:row>
      <xdr:rowOff>0</xdr:rowOff>
    </xdr:from>
    <xdr:to>
      <xdr:col>39</xdr:col>
      <xdr:colOff>685800</xdr:colOff>
      <xdr:row>46</xdr:row>
      <xdr:rowOff>76200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816348</xdr:colOff>
      <xdr:row>2</xdr:row>
      <xdr:rowOff>9525</xdr:rowOff>
    </xdr:from>
    <xdr:to>
      <xdr:col>32</xdr:col>
      <xdr:colOff>31936</xdr:colOff>
      <xdr:row>16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774887</xdr:colOff>
      <xdr:row>17</xdr:row>
      <xdr:rowOff>14568</xdr:rowOff>
    </xdr:from>
    <xdr:to>
      <xdr:col>32</xdr:col>
      <xdr:colOff>504825</xdr:colOff>
      <xdr:row>31</xdr:row>
      <xdr:rowOff>90768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759199</xdr:colOff>
      <xdr:row>32</xdr:row>
      <xdr:rowOff>66675</xdr:rowOff>
    </xdr:from>
    <xdr:to>
      <xdr:col>31</xdr:col>
      <xdr:colOff>736787</xdr:colOff>
      <xdr:row>46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846604</xdr:colOff>
      <xdr:row>47</xdr:row>
      <xdr:rowOff>6163</xdr:rowOff>
    </xdr:from>
    <xdr:to>
      <xdr:col>32</xdr:col>
      <xdr:colOff>62192</xdr:colOff>
      <xdr:row>61</xdr:row>
      <xdr:rowOff>82363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196104</xdr:colOff>
      <xdr:row>16</xdr:row>
      <xdr:rowOff>174813</xdr:rowOff>
    </xdr:from>
    <xdr:to>
      <xdr:col>38</xdr:col>
      <xdr:colOff>196104</xdr:colOff>
      <xdr:row>31</xdr:row>
      <xdr:rowOff>60513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218514</xdr:colOff>
      <xdr:row>31</xdr:row>
      <xdr:rowOff>186018</xdr:rowOff>
    </xdr:from>
    <xdr:to>
      <xdr:col>38</xdr:col>
      <xdr:colOff>218514</xdr:colOff>
      <xdr:row>46</xdr:row>
      <xdr:rowOff>60512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742950</xdr:colOff>
      <xdr:row>1</xdr:row>
      <xdr:rowOff>219075</xdr:rowOff>
    </xdr:from>
    <xdr:to>
      <xdr:col>31</xdr:col>
      <xdr:colOff>723900</xdr:colOff>
      <xdr:row>16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676275</xdr:colOff>
      <xdr:row>16</xdr:row>
      <xdr:rowOff>161925</xdr:rowOff>
    </xdr:from>
    <xdr:to>
      <xdr:col>31</xdr:col>
      <xdr:colOff>657225</xdr:colOff>
      <xdr:row>31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714375</xdr:colOff>
      <xdr:row>31</xdr:row>
      <xdr:rowOff>180975</xdr:rowOff>
    </xdr:from>
    <xdr:to>
      <xdr:col>31</xdr:col>
      <xdr:colOff>695325</xdr:colOff>
      <xdr:row>46</xdr:row>
      <xdr:rowOff>66675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304800</xdr:colOff>
      <xdr:row>17</xdr:row>
      <xdr:rowOff>0</xdr:rowOff>
    </xdr:from>
    <xdr:to>
      <xdr:col>38</xdr:col>
      <xdr:colOff>304800</xdr:colOff>
      <xdr:row>31</xdr:row>
      <xdr:rowOff>66675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EXCEL%20An&#225;lisis%20de%20la%20Realidad%20productiva%202020_Frutales%20de%20hueso.xlsx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8"/>
  <sheetViews>
    <sheetView workbookViewId="0">
      <selection activeCell="C18" sqref="C18"/>
    </sheetView>
  </sheetViews>
  <sheetFormatPr baseColWidth="10" defaultRowHeight="14.5" x14ac:dyDescent="0.35"/>
  <cols>
    <col min="1" max="1" width="6" customWidth="1"/>
    <col min="2" max="2" width="42.7265625" customWidth="1"/>
    <col min="3" max="3" width="37.453125" customWidth="1"/>
  </cols>
  <sheetData>
    <row r="1" spans="2:4" ht="21" customHeight="1" x14ac:dyDescent="0.35">
      <c r="B1" s="34"/>
    </row>
    <row r="2" spans="2:4" ht="15" customHeight="1" x14ac:dyDescent="0.35">
      <c r="C2" s="42"/>
    </row>
    <row r="3" spans="2:4" ht="15" customHeight="1" x14ac:dyDescent="0.35">
      <c r="B3" s="254" t="s">
        <v>87</v>
      </c>
      <c r="C3" s="254"/>
    </row>
    <row r="4" spans="2:4" ht="31" x14ac:dyDescent="0.35">
      <c r="B4" s="150" t="s">
        <v>168</v>
      </c>
      <c r="C4" s="151" t="s">
        <v>93</v>
      </c>
    </row>
    <row r="5" spans="2:4" x14ac:dyDescent="0.35">
      <c r="B5" s="252" t="s">
        <v>70</v>
      </c>
      <c r="C5" s="252" t="s">
        <v>101</v>
      </c>
    </row>
    <row r="6" spans="2:4" x14ac:dyDescent="0.35">
      <c r="B6" s="252" t="s">
        <v>71</v>
      </c>
      <c r="C6" s="252" t="s">
        <v>95</v>
      </c>
    </row>
    <row r="7" spans="2:4" x14ac:dyDescent="0.35">
      <c r="B7" s="252" t="s">
        <v>72</v>
      </c>
      <c r="C7" s="252" t="s">
        <v>96</v>
      </c>
    </row>
    <row r="8" spans="2:4" x14ac:dyDescent="0.35">
      <c r="B8" s="252" t="s">
        <v>73</v>
      </c>
      <c r="C8" s="252" t="s">
        <v>97</v>
      </c>
    </row>
    <row r="9" spans="2:4" x14ac:dyDescent="0.35">
      <c r="B9" s="252" t="s">
        <v>74</v>
      </c>
      <c r="C9" s="252" t="s">
        <v>98</v>
      </c>
    </row>
    <row r="10" spans="2:4" x14ac:dyDescent="0.35">
      <c r="B10" s="252" t="s">
        <v>249</v>
      </c>
      <c r="C10" s="252" t="s">
        <v>99</v>
      </c>
    </row>
    <row r="11" spans="2:4" x14ac:dyDescent="0.35">
      <c r="B11" s="196"/>
      <c r="C11" s="252" t="s">
        <v>100</v>
      </c>
    </row>
    <row r="12" spans="2:4" ht="31" x14ac:dyDescent="0.35">
      <c r="B12" s="150" t="s">
        <v>169</v>
      </c>
      <c r="C12" s="151" t="s">
        <v>134</v>
      </c>
    </row>
    <row r="13" spans="2:4" x14ac:dyDescent="0.35">
      <c r="B13" s="252" t="s">
        <v>75</v>
      </c>
      <c r="C13" s="252" t="s">
        <v>75</v>
      </c>
      <c r="D13" s="102"/>
    </row>
    <row r="14" spans="2:4" x14ac:dyDescent="0.35">
      <c r="B14" s="252" t="s">
        <v>76</v>
      </c>
      <c r="C14" s="252" t="s">
        <v>76</v>
      </c>
      <c r="D14" s="102"/>
    </row>
    <row r="15" spans="2:4" x14ac:dyDescent="0.35">
      <c r="B15" s="252" t="s">
        <v>77</v>
      </c>
      <c r="C15" s="252" t="s">
        <v>77</v>
      </c>
      <c r="D15" s="102"/>
    </row>
    <row r="16" spans="2:4" x14ac:dyDescent="0.35">
      <c r="B16" s="252" t="s">
        <v>72</v>
      </c>
      <c r="C16" s="252" t="s">
        <v>72</v>
      </c>
      <c r="D16" s="102"/>
    </row>
    <row r="17" spans="2:4" x14ac:dyDescent="0.35">
      <c r="B17" s="252" t="s">
        <v>71</v>
      </c>
      <c r="C17" s="252" t="s">
        <v>71</v>
      </c>
      <c r="D17" s="102"/>
    </row>
    <row r="18" spans="2:4" x14ac:dyDescent="0.35">
      <c r="B18" s="252" t="s">
        <v>73</v>
      </c>
      <c r="C18" s="252" t="s">
        <v>73</v>
      </c>
      <c r="D18" s="102"/>
    </row>
    <row r="19" spans="2:4" x14ac:dyDescent="0.35">
      <c r="B19" s="252" t="s">
        <v>74</v>
      </c>
      <c r="C19" s="252" t="s">
        <v>74</v>
      </c>
      <c r="D19" s="102"/>
    </row>
    <row r="20" spans="2:4" ht="31" x14ac:dyDescent="0.35">
      <c r="B20" s="149" t="s">
        <v>167</v>
      </c>
      <c r="C20" s="253"/>
    </row>
    <row r="21" spans="2:4" x14ac:dyDescent="0.35">
      <c r="B21" s="252" t="s">
        <v>75</v>
      </c>
      <c r="C21" s="1"/>
    </row>
    <row r="22" spans="2:4" x14ac:dyDescent="0.35">
      <c r="B22" s="252" t="s">
        <v>76</v>
      </c>
      <c r="C22" s="1"/>
    </row>
    <row r="23" spans="2:4" x14ac:dyDescent="0.35">
      <c r="B23" s="252" t="s">
        <v>77</v>
      </c>
      <c r="C23" s="1"/>
    </row>
    <row r="24" spans="2:4" x14ac:dyDescent="0.35">
      <c r="B24" s="252" t="s">
        <v>72</v>
      </c>
      <c r="C24" s="1"/>
    </row>
    <row r="25" spans="2:4" x14ac:dyDescent="0.35">
      <c r="B25" s="252" t="s">
        <v>71</v>
      </c>
      <c r="C25" s="1"/>
    </row>
    <row r="26" spans="2:4" x14ac:dyDescent="0.35">
      <c r="B26" s="252" t="s">
        <v>73</v>
      </c>
      <c r="C26" s="1"/>
    </row>
    <row r="27" spans="2:4" x14ac:dyDescent="0.35">
      <c r="B27" s="252" t="s">
        <v>74</v>
      </c>
      <c r="C27" s="1"/>
    </row>
    <row r="28" spans="2:4" x14ac:dyDescent="0.35">
      <c r="B28" s="102"/>
    </row>
  </sheetData>
  <mergeCells count="1">
    <mergeCell ref="B3:C3"/>
  </mergeCells>
  <hyperlinks>
    <hyperlink ref="B5" location="'MEL-REPR'!A1" display="Melocotonero + Paraguayo + Platerina"/>
    <hyperlink ref="B6" location="'NEC-REPR'!A1" display="Nectarino"/>
    <hyperlink ref="B7" location="'ALB-REPR'!A1" display="Albaricoquero"/>
    <hyperlink ref="B8" location="'CER-REPR'!A1" display="Cerezo"/>
    <hyperlink ref="B9" location="'CIR-REPR'!A1" display="Ciruelo"/>
    <hyperlink ref="B10" location="FdH!A1" display="FRUTA DE HUESO TOTAL"/>
    <hyperlink ref="C5" location="'MEL-PEND'!A1" display="Melocotonero (secano y regadio)"/>
    <hyperlink ref="C6" location="'PAR-PEND'!A1" display="Paraguayo (secano y regadio)"/>
    <hyperlink ref="C7" location="'PLA-PEND'!A1" display="Platerina (secano y regadio)"/>
    <hyperlink ref="C8" location="'ALB-PEND'!A1" display="Albaricoquero (secano y regadio)"/>
    <hyperlink ref="C9" location="'NEC-PEND'!A1" display="Nectarino (secano y regadio)"/>
    <hyperlink ref="C10" location="'CER-PEND'!A1" display="Cerezo (secano y regadio)"/>
    <hyperlink ref="C11" location="'CIR-PEND'!A1" display="Ciruelo (secano y regadio)"/>
    <hyperlink ref="B13" location="'MEL-EDAD'!A1" display="Melocotonero"/>
    <hyperlink ref="B14" location="'PAR-EDAD'!A1" display="Paraguayo"/>
    <hyperlink ref="B15" location="'PLA-EDAD'!A1" display="Platerina"/>
    <hyperlink ref="B16" location="'ALB-EDAD'!A1" display="Albaricoquero"/>
    <hyperlink ref="B17" location="'NEC-EDAD'!A1" display="Nectarino"/>
    <hyperlink ref="B18" location="'CER-EDAD'!A1" display="Cerezo"/>
    <hyperlink ref="B19" location="'CIR-EDAD'!A1" display="Ciruelo"/>
    <hyperlink ref="C13" location="'MEL-EXPL'!A1" display="Melocotonero"/>
    <hyperlink ref="C14" location="'PAR-EXPL'!A1" display="Paraguayo"/>
    <hyperlink ref="C15" location="'PLA-EXPL'!A1" display="Platerina"/>
    <hyperlink ref="C16" location="'ALB-EXPL'!A1" display="Albaricoquero"/>
    <hyperlink ref="C17" location="'NEC-EXPL'!A1" display="Nectarino"/>
    <hyperlink ref="C18" location="'CER-EXPL'!A1" display="Cerezo"/>
    <hyperlink ref="C19" location="'CIR-EXPL'!A1" display="Ciruelo"/>
    <hyperlink ref="B21" location="'MEL-VAR'!A1" display="Melocotonero"/>
    <hyperlink ref="B22" location="'PAR-VAR'!A1" display="Paraguayo"/>
    <hyperlink ref="B23" location="'PLA-VAR'!A1" display="Platerina"/>
    <hyperlink ref="B24" location="'ALB-VAR'!A1" display="Albaricoquero"/>
    <hyperlink ref="B25" location="'NEC-VAR'!A1" display="Nectarino"/>
    <hyperlink ref="B26" location="'CER-VAR'!A1" display="Cerezo"/>
    <hyperlink ref="B27" location="'CIR-VAR'!A1" display="Ciruel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zoomScaleNormal="100" workbookViewId="0">
      <selection activeCell="E1" sqref="E1"/>
    </sheetView>
  </sheetViews>
  <sheetFormatPr baseColWidth="10" defaultRowHeight="14.5" x14ac:dyDescent="0.35"/>
  <cols>
    <col min="1" max="1" width="19.1796875" bestFit="1" customWidth="1"/>
    <col min="24" max="24" width="18" customWidth="1"/>
    <col min="25" max="26" width="17" bestFit="1" customWidth="1"/>
    <col min="27" max="27" width="23.1796875" bestFit="1" customWidth="1"/>
  </cols>
  <sheetData>
    <row r="1" spans="1:29" x14ac:dyDescent="0.35">
      <c r="D1" s="43" t="s">
        <v>124</v>
      </c>
      <c r="E1" s="152" t="s">
        <v>125</v>
      </c>
      <c r="F1" s="198" t="s">
        <v>217</v>
      </c>
      <c r="G1" t="s">
        <v>238</v>
      </c>
    </row>
    <row r="2" spans="1:29" ht="18.5" x14ac:dyDescent="0.45">
      <c r="A2" s="199" t="s">
        <v>82</v>
      </c>
      <c r="D2" s="43"/>
      <c r="E2" s="44"/>
    </row>
    <row r="3" spans="1:29" ht="29" x14ac:dyDescent="0.35">
      <c r="A3" s="153" t="s">
        <v>17</v>
      </c>
      <c r="B3" s="154" t="s">
        <v>250</v>
      </c>
      <c r="C3" s="154">
        <v>2000</v>
      </c>
      <c r="D3" s="154">
        <v>2001</v>
      </c>
      <c r="E3" s="154">
        <v>2002</v>
      </c>
      <c r="F3" s="154">
        <v>2003</v>
      </c>
      <c r="G3" s="154">
        <v>2004</v>
      </c>
      <c r="H3" s="154">
        <v>2005</v>
      </c>
      <c r="I3" s="154">
        <v>2006</v>
      </c>
      <c r="J3" s="154">
        <v>2007</v>
      </c>
      <c r="K3" s="154">
        <v>2008</v>
      </c>
      <c r="L3" s="154">
        <v>2009</v>
      </c>
      <c r="M3" s="154">
        <v>2010</v>
      </c>
      <c r="N3" s="154">
        <v>2011</v>
      </c>
      <c r="O3" s="154">
        <v>2012</v>
      </c>
      <c r="P3" s="154">
        <v>2013</v>
      </c>
      <c r="Q3" s="154">
        <v>2014</v>
      </c>
      <c r="R3" s="154">
        <v>2015</v>
      </c>
      <c r="S3" s="154">
        <v>2016</v>
      </c>
      <c r="T3" s="154">
        <v>2017</v>
      </c>
      <c r="U3" s="154">
        <v>2018</v>
      </c>
      <c r="V3" s="154">
        <v>2019</v>
      </c>
      <c r="W3" s="154">
        <v>2020</v>
      </c>
      <c r="X3" s="153" t="s">
        <v>80</v>
      </c>
      <c r="Y3" s="153" t="s">
        <v>78</v>
      </c>
      <c r="Z3" s="155" t="s">
        <v>155</v>
      </c>
      <c r="AB3" s="2"/>
      <c r="AC3" s="26"/>
    </row>
    <row r="4" spans="1:29" x14ac:dyDescent="0.35">
      <c r="A4" s="21" t="s">
        <v>0</v>
      </c>
      <c r="B4" s="94">
        <f>B5</f>
        <v>0.02</v>
      </c>
      <c r="C4" s="94">
        <f t="shared" ref="C4:E4" si="0">C5</f>
        <v>0</v>
      </c>
      <c r="D4" s="94">
        <f t="shared" si="0"/>
        <v>0</v>
      </c>
      <c r="E4" s="94">
        <f t="shared" si="0"/>
        <v>0</v>
      </c>
      <c r="F4" s="94">
        <f t="shared" ref="F4" si="1">F5</f>
        <v>0</v>
      </c>
      <c r="G4" s="94">
        <f t="shared" ref="G4" si="2">G5</f>
        <v>0</v>
      </c>
      <c r="H4" s="94">
        <f t="shared" ref="H4" si="3">H5</f>
        <v>0</v>
      </c>
      <c r="I4" s="94">
        <f t="shared" ref="I4" si="4">I5</f>
        <v>0</v>
      </c>
      <c r="J4" s="94">
        <f t="shared" ref="J4" si="5">J5</f>
        <v>0</v>
      </c>
      <c r="K4" s="94">
        <f t="shared" ref="K4" si="6">K5</f>
        <v>0</v>
      </c>
      <c r="L4" s="94">
        <f t="shared" ref="L4" si="7">L5</f>
        <v>0</v>
      </c>
      <c r="M4" s="94">
        <f t="shared" ref="M4" si="8">M5</f>
        <v>0</v>
      </c>
      <c r="N4" s="94">
        <f t="shared" ref="N4" si="9">N5</f>
        <v>0</v>
      </c>
      <c r="O4" s="94">
        <f t="shared" ref="O4" si="10">O5</f>
        <v>0</v>
      </c>
      <c r="P4" s="94">
        <f t="shared" ref="P4" si="11">P5</f>
        <v>0</v>
      </c>
      <c r="Q4" s="94">
        <f t="shared" ref="Q4" si="12">Q5</f>
        <v>0</v>
      </c>
      <c r="R4" s="94">
        <f t="shared" ref="R4" si="13">R5</f>
        <v>0</v>
      </c>
      <c r="S4" s="94">
        <f t="shared" ref="S4" si="14">S5</f>
        <v>0</v>
      </c>
      <c r="T4" s="94">
        <f t="shared" ref="T4" si="15">T5</f>
        <v>0</v>
      </c>
      <c r="U4" s="94">
        <f t="shared" ref="U4" si="16">U5</f>
        <v>0</v>
      </c>
      <c r="V4" s="94">
        <f t="shared" ref="V4" si="17">V5</f>
        <v>0</v>
      </c>
      <c r="W4" s="94">
        <f t="shared" ref="W4" si="18">W5</f>
        <v>0</v>
      </c>
      <c r="X4" s="94">
        <f t="shared" ref="X4" si="19">X5</f>
        <v>0</v>
      </c>
      <c r="Y4" s="94">
        <f t="shared" ref="Y4" si="20">Y5</f>
        <v>0.02</v>
      </c>
      <c r="Z4" s="95">
        <f t="shared" ref="Z4:Z23" si="21">Y4/$Y$23</f>
        <v>4.2152296246338013E-5</v>
      </c>
      <c r="AB4" s="3"/>
      <c r="AC4" s="1"/>
    </row>
    <row r="5" spans="1:29" x14ac:dyDescent="0.35">
      <c r="A5" s="20" t="s">
        <v>19</v>
      </c>
      <c r="B5" s="96">
        <v>0.02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>
        <v>0.02</v>
      </c>
      <c r="Z5" s="97">
        <f t="shared" si="21"/>
        <v>4.2152296246338013E-5</v>
      </c>
      <c r="AB5" s="2"/>
      <c r="AC5" s="1"/>
    </row>
    <row r="6" spans="1:29" x14ac:dyDescent="0.35">
      <c r="A6" s="21" t="s">
        <v>1</v>
      </c>
      <c r="B6" s="94">
        <f>SUM(B7:B8)</f>
        <v>1.26</v>
      </c>
      <c r="C6" s="94">
        <f t="shared" ref="C6:E6" si="22">SUM(C7:C8)</f>
        <v>0.63</v>
      </c>
      <c r="D6" s="94">
        <f t="shared" si="22"/>
        <v>0.95</v>
      </c>
      <c r="E6" s="94">
        <f t="shared" si="22"/>
        <v>4.3000000000000007</v>
      </c>
      <c r="F6" s="94">
        <f t="shared" ref="F6" si="23">SUM(F7:F8)</f>
        <v>0</v>
      </c>
      <c r="G6" s="94">
        <f t="shared" ref="G6" si="24">SUM(G7:G8)</f>
        <v>2.2599999999999998</v>
      </c>
      <c r="H6" s="94">
        <f t="shared" ref="H6" si="25">SUM(H7:H8)</f>
        <v>0.32</v>
      </c>
      <c r="I6" s="94">
        <f t="shared" ref="I6" si="26">SUM(I7:I8)</f>
        <v>3.27</v>
      </c>
      <c r="J6" s="94">
        <f t="shared" ref="J6" si="27">SUM(J7:J8)</f>
        <v>4.58</v>
      </c>
      <c r="K6" s="94">
        <f t="shared" ref="K6" si="28">SUM(K7:K8)</f>
        <v>25.21</v>
      </c>
      <c r="L6" s="94">
        <f t="shared" ref="L6" si="29">SUM(L7:L8)</f>
        <v>3.4400000000000004</v>
      </c>
      <c r="M6" s="94">
        <f t="shared" ref="M6" si="30">SUM(M7:M8)</f>
        <v>27.259999999999998</v>
      </c>
      <c r="N6" s="94">
        <f t="shared" ref="N6" si="31">SUM(N7:N8)</f>
        <v>31.9</v>
      </c>
      <c r="O6" s="94">
        <f t="shared" ref="O6" si="32">SUM(O7:O8)</f>
        <v>18.71</v>
      </c>
      <c r="P6" s="94">
        <f t="shared" ref="P6" si="33">SUM(P7:P8)</f>
        <v>13.39</v>
      </c>
      <c r="Q6" s="94">
        <f t="shared" ref="Q6" si="34">SUM(Q7:Q8)</f>
        <v>2.75</v>
      </c>
      <c r="R6" s="94">
        <f t="shared" ref="R6" si="35">SUM(R7:R8)</f>
        <v>7.74</v>
      </c>
      <c r="S6" s="94">
        <f t="shared" ref="S6" si="36">SUM(S7:S8)</f>
        <v>1.8</v>
      </c>
      <c r="T6" s="94">
        <f t="shared" ref="T6" si="37">SUM(T7:T8)</f>
        <v>3.9200000000000004</v>
      </c>
      <c r="U6" s="94">
        <f t="shared" ref="U6" si="38">SUM(U7:U8)</f>
        <v>3.11</v>
      </c>
      <c r="V6" s="94">
        <f t="shared" ref="V6" si="39">SUM(V7:V8)</f>
        <v>28.939999999999998</v>
      </c>
      <c r="W6" s="94">
        <f t="shared" ref="W6" si="40">SUM(W7:W8)</f>
        <v>33.18</v>
      </c>
      <c r="X6" s="94">
        <f t="shared" ref="X6" si="41">SUM(X7:X8)</f>
        <v>0.1</v>
      </c>
      <c r="Y6" s="94">
        <f t="shared" ref="Y6" si="42">SUM(Y7:Y8)</f>
        <v>219.01999999999998</v>
      </c>
      <c r="Z6" s="95">
        <f t="shared" si="21"/>
        <v>0.4616097961936475</v>
      </c>
      <c r="AB6" s="3"/>
      <c r="AC6" s="1"/>
    </row>
    <row r="7" spans="1:29" x14ac:dyDescent="0.35">
      <c r="A7" s="20" t="s">
        <v>26</v>
      </c>
      <c r="B7" s="96">
        <v>1.26</v>
      </c>
      <c r="C7" s="96">
        <v>0.63</v>
      </c>
      <c r="D7" s="96">
        <v>0.24</v>
      </c>
      <c r="E7" s="96">
        <v>1.33</v>
      </c>
      <c r="F7" s="96"/>
      <c r="G7" s="96"/>
      <c r="H7" s="96">
        <v>0.32</v>
      </c>
      <c r="I7" s="96">
        <v>2.34</v>
      </c>
      <c r="J7" s="96">
        <v>4.58</v>
      </c>
      <c r="K7" s="96">
        <v>17.46</v>
      </c>
      <c r="L7" s="96">
        <v>3.4400000000000004</v>
      </c>
      <c r="M7" s="96">
        <v>25.33</v>
      </c>
      <c r="N7" s="96">
        <v>28.04</v>
      </c>
      <c r="O7" s="96">
        <v>14.379999999999999</v>
      </c>
      <c r="P7" s="96">
        <v>9.32</v>
      </c>
      <c r="Q7" s="96">
        <v>2.75</v>
      </c>
      <c r="R7" s="96">
        <v>5.18</v>
      </c>
      <c r="S7" s="96">
        <v>1.8</v>
      </c>
      <c r="T7" s="96">
        <v>0.18</v>
      </c>
      <c r="U7" s="96">
        <v>3.11</v>
      </c>
      <c r="V7" s="96">
        <v>15.79</v>
      </c>
      <c r="W7" s="96">
        <v>14.29</v>
      </c>
      <c r="X7" s="96">
        <v>0.05</v>
      </c>
      <c r="Y7" s="96">
        <v>151.82</v>
      </c>
      <c r="Z7" s="97">
        <f t="shared" si="21"/>
        <v>0.31997808080595186</v>
      </c>
      <c r="AB7" s="3"/>
      <c r="AC7" s="1"/>
    </row>
    <row r="8" spans="1:29" x14ac:dyDescent="0.35">
      <c r="A8" s="20" t="s">
        <v>28</v>
      </c>
      <c r="B8" s="96"/>
      <c r="C8" s="96"/>
      <c r="D8" s="96">
        <v>0.71</v>
      </c>
      <c r="E8" s="96">
        <v>2.97</v>
      </c>
      <c r="F8" s="96"/>
      <c r="G8" s="96">
        <v>2.2599999999999998</v>
      </c>
      <c r="H8" s="96"/>
      <c r="I8" s="96">
        <v>0.93</v>
      </c>
      <c r="J8" s="96"/>
      <c r="K8" s="96">
        <v>7.75</v>
      </c>
      <c r="L8" s="96"/>
      <c r="M8" s="96">
        <v>1.9300000000000002</v>
      </c>
      <c r="N8" s="96">
        <v>3.8600000000000003</v>
      </c>
      <c r="O8" s="96">
        <v>4.33</v>
      </c>
      <c r="P8" s="96">
        <v>4.07</v>
      </c>
      <c r="Q8" s="96"/>
      <c r="R8" s="96">
        <v>2.56</v>
      </c>
      <c r="S8" s="96"/>
      <c r="T8" s="96">
        <v>3.74</v>
      </c>
      <c r="U8" s="96"/>
      <c r="V8" s="96">
        <v>13.149999999999999</v>
      </c>
      <c r="W8" s="96">
        <v>18.89</v>
      </c>
      <c r="X8" s="96">
        <v>0.05</v>
      </c>
      <c r="Y8" s="96">
        <v>67.2</v>
      </c>
      <c r="Z8" s="97">
        <f t="shared" si="21"/>
        <v>0.14163171538769573</v>
      </c>
      <c r="AB8" s="2"/>
      <c r="AC8" s="26"/>
    </row>
    <row r="9" spans="1:29" x14ac:dyDescent="0.35">
      <c r="A9" s="21" t="s">
        <v>2</v>
      </c>
      <c r="B9" s="94">
        <f>SUM(B10:B11)</f>
        <v>0</v>
      </c>
      <c r="C9" s="94">
        <f t="shared" ref="C9:Y9" si="43">SUM(C10:C11)</f>
        <v>0</v>
      </c>
      <c r="D9" s="94">
        <f t="shared" si="43"/>
        <v>0</v>
      </c>
      <c r="E9" s="94">
        <f t="shared" si="43"/>
        <v>0</v>
      </c>
      <c r="F9" s="94">
        <f t="shared" si="43"/>
        <v>0</v>
      </c>
      <c r="G9" s="94">
        <f t="shared" si="43"/>
        <v>0</v>
      </c>
      <c r="H9" s="94">
        <f t="shared" si="43"/>
        <v>0</v>
      </c>
      <c r="I9" s="94">
        <f t="shared" si="43"/>
        <v>0</v>
      </c>
      <c r="J9" s="94">
        <f t="shared" si="43"/>
        <v>0</v>
      </c>
      <c r="K9" s="94">
        <f t="shared" si="43"/>
        <v>0</v>
      </c>
      <c r="L9" s="94">
        <f t="shared" si="43"/>
        <v>0</v>
      </c>
      <c r="M9" s="94">
        <f t="shared" si="43"/>
        <v>0</v>
      </c>
      <c r="N9" s="94">
        <f t="shared" si="43"/>
        <v>0</v>
      </c>
      <c r="O9" s="94">
        <f t="shared" si="43"/>
        <v>0.59</v>
      </c>
      <c r="P9" s="94">
        <f t="shared" si="43"/>
        <v>0.68</v>
      </c>
      <c r="Q9" s="94">
        <f t="shared" si="43"/>
        <v>1.36</v>
      </c>
      <c r="R9" s="94">
        <f t="shared" si="43"/>
        <v>0.72</v>
      </c>
      <c r="S9" s="94">
        <f t="shared" si="43"/>
        <v>0.51</v>
      </c>
      <c r="T9" s="94">
        <f t="shared" si="43"/>
        <v>0.59</v>
      </c>
      <c r="U9" s="94">
        <f t="shared" si="43"/>
        <v>0</v>
      </c>
      <c r="V9" s="94">
        <f t="shared" si="43"/>
        <v>0.2</v>
      </c>
      <c r="W9" s="94">
        <f t="shared" si="43"/>
        <v>0</v>
      </c>
      <c r="X9" s="94">
        <f t="shared" si="43"/>
        <v>0</v>
      </c>
      <c r="Y9" s="94">
        <f t="shared" si="43"/>
        <v>4.6499999999999995</v>
      </c>
      <c r="Z9" s="95">
        <f t="shared" si="21"/>
        <v>9.8004088772735871E-3</v>
      </c>
      <c r="AB9" s="3"/>
      <c r="AC9" s="1"/>
    </row>
    <row r="10" spans="1:29" x14ac:dyDescent="0.35">
      <c r="A10" s="20" t="s">
        <v>29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>
        <v>0.1</v>
      </c>
      <c r="R10" s="96"/>
      <c r="S10" s="96"/>
      <c r="T10" s="96"/>
      <c r="U10" s="96"/>
      <c r="V10" s="96"/>
      <c r="W10" s="96"/>
      <c r="X10" s="96"/>
      <c r="Y10" s="96">
        <v>0.1</v>
      </c>
      <c r="Z10" s="97">
        <f t="shared" si="21"/>
        <v>2.1076148123169006E-4</v>
      </c>
      <c r="AB10" s="3"/>
      <c r="AC10" s="1"/>
    </row>
    <row r="11" spans="1:29" x14ac:dyDescent="0.35">
      <c r="A11" s="20" t="s">
        <v>31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>
        <v>0.59</v>
      </c>
      <c r="P11" s="96">
        <v>0.68</v>
      </c>
      <c r="Q11" s="96">
        <v>1.26</v>
      </c>
      <c r="R11" s="96">
        <v>0.72</v>
      </c>
      <c r="S11" s="96">
        <v>0.51</v>
      </c>
      <c r="T11" s="96">
        <v>0.59</v>
      </c>
      <c r="U11" s="96"/>
      <c r="V11" s="96">
        <v>0.2</v>
      </c>
      <c r="W11" s="96"/>
      <c r="X11" s="96"/>
      <c r="Y11" s="96">
        <v>4.55</v>
      </c>
      <c r="Z11" s="97">
        <f t="shared" si="21"/>
        <v>9.5896473960418969E-3</v>
      </c>
      <c r="AB11" s="2"/>
      <c r="AC11" s="26"/>
    </row>
    <row r="12" spans="1:29" x14ac:dyDescent="0.35">
      <c r="A12" s="21" t="s">
        <v>4</v>
      </c>
      <c r="B12" s="94">
        <f>B13</f>
        <v>0</v>
      </c>
      <c r="C12" s="94">
        <f t="shared" ref="C12:Y12" si="44">C13</f>
        <v>0</v>
      </c>
      <c r="D12" s="94">
        <f t="shared" si="44"/>
        <v>0</v>
      </c>
      <c r="E12" s="94">
        <f t="shared" si="44"/>
        <v>0</v>
      </c>
      <c r="F12" s="94">
        <f t="shared" si="44"/>
        <v>0</v>
      </c>
      <c r="G12" s="94">
        <f t="shared" si="44"/>
        <v>0</v>
      </c>
      <c r="H12" s="94">
        <f t="shared" si="44"/>
        <v>0</v>
      </c>
      <c r="I12" s="94">
        <f t="shared" si="44"/>
        <v>0</v>
      </c>
      <c r="J12" s="94">
        <f t="shared" si="44"/>
        <v>0</v>
      </c>
      <c r="K12" s="94">
        <f t="shared" si="44"/>
        <v>0</v>
      </c>
      <c r="L12" s="94">
        <f t="shared" si="44"/>
        <v>0.57999999999999996</v>
      </c>
      <c r="M12" s="94">
        <f t="shared" si="44"/>
        <v>0</v>
      </c>
      <c r="N12" s="94">
        <f t="shared" si="44"/>
        <v>0</v>
      </c>
      <c r="O12" s="94">
        <f t="shared" si="44"/>
        <v>0</v>
      </c>
      <c r="P12" s="94">
        <f t="shared" si="44"/>
        <v>0</v>
      </c>
      <c r="Q12" s="94">
        <f t="shared" si="44"/>
        <v>0</v>
      </c>
      <c r="R12" s="94">
        <f t="shared" si="44"/>
        <v>0</v>
      </c>
      <c r="S12" s="94">
        <f t="shared" si="44"/>
        <v>0</v>
      </c>
      <c r="T12" s="94">
        <f t="shared" si="44"/>
        <v>0</v>
      </c>
      <c r="U12" s="94">
        <f t="shared" si="44"/>
        <v>0</v>
      </c>
      <c r="V12" s="94">
        <f t="shared" si="44"/>
        <v>0</v>
      </c>
      <c r="W12" s="94">
        <f t="shared" si="44"/>
        <v>0</v>
      </c>
      <c r="X12" s="94">
        <f t="shared" si="44"/>
        <v>0</v>
      </c>
      <c r="Y12" s="94">
        <f t="shared" si="44"/>
        <v>0.57999999999999996</v>
      </c>
      <c r="Z12" s="95">
        <f t="shared" si="21"/>
        <v>1.2224165911438024E-3</v>
      </c>
      <c r="AB12" s="3"/>
      <c r="AC12" s="1"/>
    </row>
    <row r="13" spans="1:29" x14ac:dyDescent="0.35">
      <c r="A13" s="20" t="s">
        <v>39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>
        <v>0.57999999999999996</v>
      </c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>
        <v>0.57999999999999996</v>
      </c>
      <c r="Z13" s="97">
        <f t="shared" si="21"/>
        <v>1.2224165911438024E-3</v>
      </c>
      <c r="AB13" s="2"/>
      <c r="AC13" s="26"/>
    </row>
    <row r="14" spans="1:29" x14ac:dyDescent="0.35">
      <c r="A14" s="21" t="s">
        <v>6</v>
      </c>
      <c r="B14" s="94">
        <f>SUM(B15:B17)</f>
        <v>0</v>
      </c>
      <c r="C14" s="94">
        <f t="shared" ref="C14:Y14" si="45">SUM(C15:C17)</f>
        <v>2.5499999999999998</v>
      </c>
      <c r="D14" s="94">
        <f t="shared" si="45"/>
        <v>0</v>
      </c>
      <c r="E14" s="94">
        <f t="shared" si="45"/>
        <v>0</v>
      </c>
      <c r="F14" s="94">
        <f t="shared" si="45"/>
        <v>0</v>
      </c>
      <c r="G14" s="94">
        <f t="shared" si="45"/>
        <v>2.2200000000000002</v>
      </c>
      <c r="H14" s="94">
        <f t="shared" si="45"/>
        <v>2.1</v>
      </c>
      <c r="I14" s="94">
        <f t="shared" si="45"/>
        <v>0.53</v>
      </c>
      <c r="J14" s="94">
        <f t="shared" si="45"/>
        <v>0</v>
      </c>
      <c r="K14" s="94">
        <f t="shared" si="45"/>
        <v>0.11</v>
      </c>
      <c r="L14" s="94">
        <f t="shared" si="45"/>
        <v>6.78</v>
      </c>
      <c r="M14" s="94">
        <f t="shared" si="45"/>
        <v>21.01</v>
      </c>
      <c r="N14" s="94">
        <f t="shared" si="45"/>
        <v>20.79</v>
      </c>
      <c r="O14" s="94">
        <f t="shared" si="45"/>
        <v>35.29</v>
      </c>
      <c r="P14" s="94">
        <f t="shared" si="45"/>
        <v>2.19</v>
      </c>
      <c r="Q14" s="94">
        <f t="shared" si="45"/>
        <v>2.09</v>
      </c>
      <c r="R14" s="94">
        <f t="shared" si="45"/>
        <v>1.74</v>
      </c>
      <c r="S14" s="94">
        <f t="shared" si="45"/>
        <v>0.2</v>
      </c>
      <c r="T14" s="94">
        <f t="shared" si="45"/>
        <v>0</v>
      </c>
      <c r="U14" s="94">
        <f t="shared" si="45"/>
        <v>1.17</v>
      </c>
      <c r="V14" s="94">
        <f t="shared" si="45"/>
        <v>0</v>
      </c>
      <c r="W14" s="94">
        <f t="shared" si="45"/>
        <v>0</v>
      </c>
      <c r="X14" s="94">
        <f t="shared" si="45"/>
        <v>0</v>
      </c>
      <c r="Y14" s="94">
        <f t="shared" si="45"/>
        <v>98.77</v>
      </c>
      <c r="Z14" s="95">
        <f t="shared" si="21"/>
        <v>0.20816911501254026</v>
      </c>
      <c r="AA14" s="182"/>
      <c r="AB14" s="3"/>
      <c r="AC14" s="1"/>
    </row>
    <row r="15" spans="1:29" x14ac:dyDescent="0.35">
      <c r="A15" s="20" t="s">
        <v>46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>
        <v>0.05</v>
      </c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>
        <v>0.05</v>
      </c>
      <c r="Z15" s="97">
        <f t="shared" si="21"/>
        <v>1.0538074061584503E-4</v>
      </c>
      <c r="AB15" s="3"/>
      <c r="AC15" s="1"/>
    </row>
    <row r="16" spans="1:29" x14ac:dyDescent="0.35">
      <c r="A16" s="20" t="s">
        <v>47</v>
      </c>
      <c r="B16" s="96"/>
      <c r="C16" s="96">
        <v>2.5499999999999998</v>
      </c>
      <c r="D16" s="96"/>
      <c r="E16" s="96"/>
      <c r="F16" s="96"/>
      <c r="G16" s="96">
        <v>2.2200000000000002</v>
      </c>
      <c r="H16" s="96">
        <v>2.1</v>
      </c>
      <c r="I16" s="96">
        <v>0.53</v>
      </c>
      <c r="J16" s="96"/>
      <c r="K16" s="96">
        <v>0.11</v>
      </c>
      <c r="L16" s="96">
        <v>6.73</v>
      </c>
      <c r="M16" s="96">
        <v>21.01</v>
      </c>
      <c r="N16" s="96">
        <v>19.009999999999998</v>
      </c>
      <c r="O16" s="96">
        <v>35.29</v>
      </c>
      <c r="P16" s="96">
        <v>2.19</v>
      </c>
      <c r="Q16" s="96">
        <v>2.09</v>
      </c>
      <c r="R16" s="96">
        <v>1.74</v>
      </c>
      <c r="S16" s="96">
        <v>0.2</v>
      </c>
      <c r="T16" s="96"/>
      <c r="U16" s="96">
        <v>1.17</v>
      </c>
      <c r="V16" s="96"/>
      <c r="W16" s="96"/>
      <c r="X16" s="96"/>
      <c r="Y16" s="96">
        <v>96.94</v>
      </c>
      <c r="Z16" s="97">
        <f t="shared" si="21"/>
        <v>0.20431217990600034</v>
      </c>
      <c r="AB16" s="3"/>
      <c r="AC16" s="1"/>
    </row>
    <row r="17" spans="1:29" x14ac:dyDescent="0.35">
      <c r="A17" s="20" t="s">
        <v>48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>
        <v>1.78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>
        <v>1.78</v>
      </c>
      <c r="Z17" s="97">
        <f t="shared" si="21"/>
        <v>3.751554365924083E-3</v>
      </c>
      <c r="AB17" s="2"/>
      <c r="AC17" s="26"/>
    </row>
    <row r="18" spans="1:29" x14ac:dyDescent="0.35">
      <c r="A18" s="21" t="s">
        <v>7</v>
      </c>
      <c r="B18" s="94">
        <f>SUM(B19:B20)</f>
        <v>0</v>
      </c>
      <c r="C18" s="94">
        <f t="shared" ref="C18:Y18" si="46">SUM(C19:C20)</f>
        <v>0</v>
      </c>
      <c r="D18" s="94">
        <f t="shared" si="46"/>
        <v>0</v>
      </c>
      <c r="E18" s="94">
        <f t="shared" si="46"/>
        <v>0</v>
      </c>
      <c r="F18" s="94">
        <f t="shared" si="46"/>
        <v>0</v>
      </c>
      <c r="G18" s="94">
        <f t="shared" si="46"/>
        <v>0</v>
      </c>
      <c r="H18" s="94">
        <f t="shared" si="46"/>
        <v>0</v>
      </c>
      <c r="I18" s="94">
        <f t="shared" si="46"/>
        <v>0</v>
      </c>
      <c r="J18" s="94">
        <f t="shared" si="46"/>
        <v>0</v>
      </c>
      <c r="K18" s="94">
        <f t="shared" si="46"/>
        <v>1.25</v>
      </c>
      <c r="L18" s="94">
        <f t="shared" si="46"/>
        <v>0</v>
      </c>
      <c r="M18" s="94">
        <f t="shared" si="46"/>
        <v>0</v>
      </c>
      <c r="N18" s="94">
        <f t="shared" si="46"/>
        <v>6.5200000000000005</v>
      </c>
      <c r="O18" s="94">
        <f t="shared" si="46"/>
        <v>3.66</v>
      </c>
      <c r="P18" s="94">
        <f t="shared" si="46"/>
        <v>1.05</v>
      </c>
      <c r="Q18" s="94">
        <f t="shared" si="46"/>
        <v>0.5</v>
      </c>
      <c r="R18" s="94">
        <f t="shared" si="46"/>
        <v>0</v>
      </c>
      <c r="S18" s="94">
        <f t="shared" si="46"/>
        <v>3.34</v>
      </c>
      <c r="T18" s="94">
        <f t="shared" si="46"/>
        <v>0</v>
      </c>
      <c r="U18" s="94">
        <f t="shared" si="46"/>
        <v>0.66</v>
      </c>
      <c r="V18" s="94">
        <f t="shared" si="46"/>
        <v>0</v>
      </c>
      <c r="W18" s="94">
        <f t="shared" si="46"/>
        <v>29.48</v>
      </c>
      <c r="X18" s="94">
        <f t="shared" si="46"/>
        <v>0</v>
      </c>
      <c r="Y18" s="94">
        <f t="shared" si="46"/>
        <v>46.46</v>
      </c>
      <c r="Z18" s="95">
        <f t="shared" si="21"/>
        <v>9.7919784180243205E-2</v>
      </c>
      <c r="AB18" s="3"/>
      <c r="AC18" s="1"/>
    </row>
    <row r="19" spans="1:29" x14ac:dyDescent="0.35">
      <c r="A19" s="20" t="s">
        <v>49</v>
      </c>
      <c r="B19" s="96"/>
      <c r="C19" s="96"/>
      <c r="D19" s="96"/>
      <c r="E19" s="96"/>
      <c r="F19" s="96"/>
      <c r="G19" s="96"/>
      <c r="H19" s="96"/>
      <c r="I19" s="96"/>
      <c r="J19" s="96"/>
      <c r="K19" s="96">
        <v>1.25</v>
      </c>
      <c r="L19" s="96"/>
      <c r="M19" s="96"/>
      <c r="N19" s="96">
        <v>5.53</v>
      </c>
      <c r="O19" s="96">
        <v>2.8600000000000003</v>
      </c>
      <c r="P19" s="96">
        <v>1.05</v>
      </c>
      <c r="Q19" s="96">
        <v>0.5</v>
      </c>
      <c r="R19" s="96"/>
      <c r="S19" s="96">
        <v>3.34</v>
      </c>
      <c r="T19" s="96"/>
      <c r="U19" s="96">
        <v>0.66</v>
      </c>
      <c r="V19" s="96"/>
      <c r="W19" s="96">
        <v>29.48</v>
      </c>
      <c r="X19" s="96"/>
      <c r="Y19" s="96">
        <v>44.67</v>
      </c>
      <c r="Z19" s="97">
        <f t="shared" si="21"/>
        <v>9.4147153666195957E-2</v>
      </c>
      <c r="AB19" s="2"/>
      <c r="AC19" s="26"/>
    </row>
    <row r="20" spans="1:29" x14ac:dyDescent="0.35">
      <c r="A20" s="20" t="s">
        <v>50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>
        <v>0.99</v>
      </c>
      <c r="O20" s="96">
        <v>0.8</v>
      </c>
      <c r="P20" s="96"/>
      <c r="Q20" s="96"/>
      <c r="R20" s="96"/>
      <c r="S20" s="96"/>
      <c r="T20" s="96"/>
      <c r="U20" s="96"/>
      <c r="V20" s="96"/>
      <c r="W20" s="96"/>
      <c r="X20" s="96"/>
      <c r="Y20" s="96">
        <v>1.79</v>
      </c>
      <c r="Z20" s="97">
        <f t="shared" si="21"/>
        <v>3.7726305140472522E-3</v>
      </c>
      <c r="AB20" s="3"/>
      <c r="AC20" s="1"/>
    </row>
    <row r="21" spans="1:29" x14ac:dyDescent="0.35">
      <c r="A21" s="21" t="s">
        <v>12</v>
      </c>
      <c r="B21" s="94">
        <f>SUM(B22)</f>
        <v>0</v>
      </c>
      <c r="C21" s="94">
        <f t="shared" ref="C21:Y21" si="47">SUM(C22)</f>
        <v>0</v>
      </c>
      <c r="D21" s="94">
        <f t="shared" si="47"/>
        <v>0</v>
      </c>
      <c r="E21" s="94">
        <f t="shared" si="47"/>
        <v>0</v>
      </c>
      <c r="F21" s="94">
        <f t="shared" si="47"/>
        <v>0</v>
      </c>
      <c r="G21" s="94">
        <f t="shared" si="47"/>
        <v>0</v>
      </c>
      <c r="H21" s="94">
        <f t="shared" si="47"/>
        <v>0</v>
      </c>
      <c r="I21" s="94">
        <f t="shared" si="47"/>
        <v>0</v>
      </c>
      <c r="J21" s="94">
        <f t="shared" si="47"/>
        <v>0</v>
      </c>
      <c r="K21" s="94">
        <f t="shared" si="47"/>
        <v>5.3999999999999995</v>
      </c>
      <c r="L21" s="94">
        <f t="shared" si="47"/>
        <v>0</v>
      </c>
      <c r="M21" s="94">
        <f t="shared" si="47"/>
        <v>0</v>
      </c>
      <c r="N21" s="94">
        <f t="shared" si="47"/>
        <v>6.83</v>
      </c>
      <c r="O21" s="94">
        <f t="shared" si="47"/>
        <v>6.66</v>
      </c>
      <c r="P21" s="94">
        <f t="shared" si="47"/>
        <v>9.64</v>
      </c>
      <c r="Q21" s="94">
        <f t="shared" si="47"/>
        <v>7.83</v>
      </c>
      <c r="R21" s="94">
        <f t="shared" si="47"/>
        <v>5.49</v>
      </c>
      <c r="S21" s="94">
        <f t="shared" si="47"/>
        <v>17.02</v>
      </c>
      <c r="T21" s="94">
        <f t="shared" si="47"/>
        <v>7.0600000000000005</v>
      </c>
      <c r="U21" s="94">
        <f t="shared" si="47"/>
        <v>15.16</v>
      </c>
      <c r="V21" s="94">
        <f t="shared" si="47"/>
        <v>16.45</v>
      </c>
      <c r="W21" s="94">
        <f t="shared" si="47"/>
        <v>1.18</v>
      </c>
      <c r="X21" s="94">
        <f t="shared" si="47"/>
        <v>6.25</v>
      </c>
      <c r="Y21" s="94">
        <f t="shared" si="47"/>
        <v>104.97000000000001</v>
      </c>
      <c r="Z21" s="95">
        <f t="shared" si="21"/>
        <v>0.2212363268489051</v>
      </c>
      <c r="AB21" s="3"/>
      <c r="AC21" s="1"/>
    </row>
    <row r="22" spans="1:29" x14ac:dyDescent="0.35">
      <c r="A22" s="20" t="s">
        <v>56</v>
      </c>
      <c r="B22" s="96"/>
      <c r="C22" s="96"/>
      <c r="D22" s="96"/>
      <c r="E22" s="96"/>
      <c r="F22" s="96"/>
      <c r="G22" s="96"/>
      <c r="H22" s="96"/>
      <c r="I22" s="96"/>
      <c r="J22" s="96"/>
      <c r="K22" s="96">
        <v>5.3999999999999995</v>
      </c>
      <c r="L22" s="96"/>
      <c r="M22" s="96"/>
      <c r="N22" s="96">
        <v>6.83</v>
      </c>
      <c r="O22" s="96">
        <v>6.66</v>
      </c>
      <c r="P22" s="96">
        <v>9.64</v>
      </c>
      <c r="Q22" s="96">
        <v>7.83</v>
      </c>
      <c r="R22" s="96">
        <v>5.49</v>
      </c>
      <c r="S22" s="96">
        <v>17.02</v>
      </c>
      <c r="T22" s="96">
        <v>7.0600000000000005</v>
      </c>
      <c r="U22" s="96">
        <v>15.16</v>
      </c>
      <c r="V22" s="96">
        <v>16.45</v>
      </c>
      <c r="W22" s="96">
        <v>1.18</v>
      </c>
      <c r="X22" s="96">
        <v>6.25</v>
      </c>
      <c r="Y22" s="96">
        <v>104.97000000000001</v>
      </c>
      <c r="Z22" s="97">
        <f t="shared" si="21"/>
        <v>0.2212363268489051</v>
      </c>
      <c r="AB22" s="2"/>
      <c r="AC22" s="1"/>
    </row>
    <row r="23" spans="1:29" x14ac:dyDescent="0.35">
      <c r="A23" s="28" t="s">
        <v>15</v>
      </c>
      <c r="B23" s="183">
        <v>1.28</v>
      </c>
      <c r="C23" s="183">
        <v>3.1799999999999997</v>
      </c>
      <c r="D23" s="183">
        <v>0.95</v>
      </c>
      <c r="E23" s="183">
        <v>4.3000000000000007</v>
      </c>
      <c r="F23" s="183"/>
      <c r="G23" s="183">
        <v>4.4800000000000004</v>
      </c>
      <c r="H23" s="183">
        <v>2.42</v>
      </c>
      <c r="I23" s="183">
        <v>3.8</v>
      </c>
      <c r="J23" s="183">
        <v>4.58</v>
      </c>
      <c r="K23" s="183">
        <v>31.97</v>
      </c>
      <c r="L23" s="183">
        <v>10.8</v>
      </c>
      <c r="M23" s="183">
        <v>48.269999999999996</v>
      </c>
      <c r="N23" s="183">
        <v>66.040000000000006</v>
      </c>
      <c r="O23" s="183">
        <v>64.91</v>
      </c>
      <c r="P23" s="183">
        <v>26.950000000000003</v>
      </c>
      <c r="Q23" s="183">
        <v>14.530000000000001</v>
      </c>
      <c r="R23" s="183">
        <v>15.690000000000001</v>
      </c>
      <c r="S23" s="183">
        <v>22.869999999999997</v>
      </c>
      <c r="T23" s="183">
        <v>11.57</v>
      </c>
      <c r="U23" s="183">
        <v>20.100000000000001</v>
      </c>
      <c r="V23" s="183">
        <v>45.589999999999996</v>
      </c>
      <c r="W23" s="183">
        <v>63.839999999999996</v>
      </c>
      <c r="X23" s="183">
        <v>6.35</v>
      </c>
      <c r="Y23" s="183">
        <v>474.47000000000008</v>
      </c>
      <c r="Z23" s="98">
        <f t="shared" si="21"/>
        <v>1</v>
      </c>
      <c r="AB23" s="3"/>
      <c r="AC23" s="1"/>
    </row>
    <row r="27" spans="1:29" ht="15.5" x14ac:dyDescent="0.35">
      <c r="A27" s="27" t="s">
        <v>79</v>
      </c>
      <c r="B27" s="93" t="s">
        <v>250</v>
      </c>
      <c r="C27" s="93">
        <v>2000</v>
      </c>
      <c r="D27" s="93">
        <v>2001</v>
      </c>
      <c r="E27" s="93">
        <v>2002</v>
      </c>
      <c r="F27" s="93">
        <v>2003</v>
      </c>
      <c r="G27" s="93">
        <v>2004</v>
      </c>
      <c r="H27" s="93">
        <v>2005</v>
      </c>
      <c r="I27" s="93">
        <v>2006</v>
      </c>
      <c r="J27" s="93">
        <v>2007</v>
      </c>
      <c r="K27" s="93">
        <v>2008</v>
      </c>
      <c r="L27" s="93">
        <v>2009</v>
      </c>
      <c r="M27" s="93">
        <v>2010</v>
      </c>
      <c r="N27" s="93">
        <v>2011</v>
      </c>
      <c r="O27" s="93">
        <v>2012</v>
      </c>
      <c r="P27" s="93">
        <v>2013</v>
      </c>
      <c r="Q27" s="93">
        <v>2014</v>
      </c>
      <c r="R27" s="93">
        <v>2015</v>
      </c>
      <c r="S27" s="93">
        <v>2016</v>
      </c>
      <c r="T27" s="93">
        <v>2017</v>
      </c>
      <c r="U27" s="93">
        <v>2018</v>
      </c>
      <c r="V27" s="93">
        <v>2019</v>
      </c>
      <c r="W27" s="93">
        <v>2020</v>
      </c>
      <c r="X27" s="23" t="s">
        <v>80</v>
      </c>
    </row>
    <row r="28" spans="1:29" x14ac:dyDescent="0.35">
      <c r="A28" s="24" t="s">
        <v>0</v>
      </c>
      <c r="B28" s="99">
        <f>B4/$Y$4</f>
        <v>1</v>
      </c>
      <c r="C28" s="99">
        <f t="shared" ref="C28:W28" si="48">C4/$Y$4</f>
        <v>0</v>
      </c>
      <c r="D28" s="99">
        <f t="shared" si="48"/>
        <v>0</v>
      </c>
      <c r="E28" s="99">
        <f t="shared" si="48"/>
        <v>0</v>
      </c>
      <c r="F28" s="99">
        <f t="shared" si="48"/>
        <v>0</v>
      </c>
      <c r="G28" s="99">
        <f t="shared" si="48"/>
        <v>0</v>
      </c>
      <c r="H28" s="99">
        <f t="shared" si="48"/>
        <v>0</v>
      </c>
      <c r="I28" s="99">
        <f t="shared" si="48"/>
        <v>0</v>
      </c>
      <c r="J28" s="99">
        <f t="shared" si="48"/>
        <v>0</v>
      </c>
      <c r="K28" s="99">
        <f t="shared" si="48"/>
        <v>0</v>
      </c>
      <c r="L28" s="99">
        <f t="shared" si="48"/>
        <v>0</v>
      </c>
      <c r="M28" s="99">
        <f t="shared" si="48"/>
        <v>0</v>
      </c>
      <c r="N28" s="99">
        <f t="shared" si="48"/>
        <v>0</v>
      </c>
      <c r="O28" s="99">
        <f t="shared" si="48"/>
        <v>0</v>
      </c>
      <c r="P28" s="99">
        <f t="shared" si="48"/>
        <v>0</v>
      </c>
      <c r="Q28" s="99">
        <f t="shared" si="48"/>
        <v>0</v>
      </c>
      <c r="R28" s="99">
        <f t="shared" si="48"/>
        <v>0</v>
      </c>
      <c r="S28" s="99">
        <f t="shared" si="48"/>
        <v>0</v>
      </c>
      <c r="T28" s="99">
        <f t="shared" si="48"/>
        <v>0</v>
      </c>
      <c r="U28" s="99">
        <f t="shared" si="48"/>
        <v>0</v>
      </c>
      <c r="V28" s="99">
        <f t="shared" si="48"/>
        <v>0</v>
      </c>
      <c r="W28" s="99">
        <f t="shared" si="48"/>
        <v>0</v>
      </c>
      <c r="X28" s="101">
        <f>X4/Y4</f>
        <v>0</v>
      </c>
    </row>
    <row r="29" spans="1:29" x14ac:dyDescent="0.35">
      <c r="A29" s="24" t="s">
        <v>1</v>
      </c>
      <c r="B29" s="99">
        <f>B6/$Y$6</f>
        <v>5.7528992786046946E-3</v>
      </c>
      <c r="C29" s="99">
        <f t="shared" ref="C29:W29" si="49">C6/$Y$6</f>
        <v>2.8764496393023473E-3</v>
      </c>
      <c r="D29" s="99">
        <f t="shared" si="49"/>
        <v>4.3375034243448088E-3</v>
      </c>
      <c r="E29" s="99">
        <f t="shared" si="49"/>
        <v>1.9632910236508087E-2</v>
      </c>
      <c r="F29" s="99">
        <f t="shared" si="49"/>
        <v>0</v>
      </c>
      <c r="G29" s="99">
        <f t="shared" si="49"/>
        <v>1.0318692356862388E-2</v>
      </c>
      <c r="H29" s="99">
        <f t="shared" si="49"/>
        <v>1.4610537850424619E-3</v>
      </c>
      <c r="I29" s="99">
        <f t="shared" si="49"/>
        <v>1.4930143365902659E-2</v>
      </c>
      <c r="J29" s="99">
        <f t="shared" si="49"/>
        <v>2.0911332298420238E-2</v>
      </c>
      <c r="K29" s="99">
        <f t="shared" si="49"/>
        <v>0.11510364350287647</v>
      </c>
      <c r="L29" s="99">
        <f t="shared" si="49"/>
        <v>1.5706328189206469E-2</v>
      </c>
      <c r="M29" s="99">
        <f t="shared" si="49"/>
        <v>0.12446351931330472</v>
      </c>
      <c r="N29" s="99">
        <f t="shared" si="49"/>
        <v>0.14564879919642043</v>
      </c>
      <c r="O29" s="99">
        <f t="shared" si="49"/>
        <v>8.5425988494201452E-2</v>
      </c>
      <c r="P29" s="99">
        <f t="shared" si="49"/>
        <v>6.113596931787052E-2</v>
      </c>
      <c r="Q29" s="99">
        <f t="shared" si="49"/>
        <v>1.2555930965208658E-2</v>
      </c>
      <c r="R29" s="99">
        <f t="shared" si="49"/>
        <v>3.5339238425714549E-2</v>
      </c>
      <c r="S29" s="99">
        <f t="shared" si="49"/>
        <v>8.2184275408638489E-3</v>
      </c>
      <c r="T29" s="99">
        <f t="shared" si="49"/>
        <v>1.789790886677016E-2</v>
      </c>
      <c r="U29" s="99">
        <f t="shared" si="49"/>
        <v>1.4199616473381428E-2</v>
      </c>
      <c r="V29" s="99">
        <f t="shared" si="49"/>
        <v>0.13213405168477765</v>
      </c>
      <c r="W29" s="99">
        <f t="shared" si="49"/>
        <v>0.15149301433659026</v>
      </c>
      <c r="X29" s="172">
        <f>X6/Y6</f>
        <v>4.5657930782576941E-4</v>
      </c>
    </row>
    <row r="30" spans="1:29" x14ac:dyDescent="0.35">
      <c r="A30" s="24" t="s">
        <v>2</v>
      </c>
      <c r="B30" s="99">
        <f>B9/$Y$9</f>
        <v>0</v>
      </c>
      <c r="C30" s="99">
        <f t="shared" ref="C30:W30" si="50">C9/$Y$9</f>
        <v>0</v>
      </c>
      <c r="D30" s="99">
        <f t="shared" si="50"/>
        <v>0</v>
      </c>
      <c r="E30" s="99">
        <f t="shared" si="50"/>
        <v>0</v>
      </c>
      <c r="F30" s="99">
        <f t="shared" si="50"/>
        <v>0</v>
      </c>
      <c r="G30" s="99">
        <f t="shared" si="50"/>
        <v>0</v>
      </c>
      <c r="H30" s="99">
        <f t="shared" si="50"/>
        <v>0</v>
      </c>
      <c r="I30" s="99">
        <f t="shared" si="50"/>
        <v>0</v>
      </c>
      <c r="J30" s="99">
        <f t="shared" si="50"/>
        <v>0</v>
      </c>
      <c r="K30" s="99">
        <f t="shared" si="50"/>
        <v>0</v>
      </c>
      <c r="L30" s="99">
        <f t="shared" si="50"/>
        <v>0</v>
      </c>
      <c r="M30" s="99">
        <f t="shared" si="50"/>
        <v>0</v>
      </c>
      <c r="N30" s="99">
        <f t="shared" si="50"/>
        <v>0</v>
      </c>
      <c r="O30" s="99">
        <f t="shared" si="50"/>
        <v>0.12688172043010754</v>
      </c>
      <c r="P30" s="99">
        <f t="shared" si="50"/>
        <v>0.14623655913978498</v>
      </c>
      <c r="Q30" s="99">
        <f t="shared" si="50"/>
        <v>0.29247311827956995</v>
      </c>
      <c r="R30" s="99">
        <f t="shared" si="50"/>
        <v>0.15483870967741936</v>
      </c>
      <c r="S30" s="99">
        <f t="shared" si="50"/>
        <v>0.10967741935483873</v>
      </c>
      <c r="T30" s="99">
        <f t="shared" si="50"/>
        <v>0.12688172043010754</v>
      </c>
      <c r="U30" s="99">
        <f t="shared" si="50"/>
        <v>0</v>
      </c>
      <c r="V30" s="99">
        <f t="shared" si="50"/>
        <v>4.3010752688172053E-2</v>
      </c>
      <c r="W30" s="99">
        <f t="shared" si="50"/>
        <v>0</v>
      </c>
      <c r="X30" s="101">
        <f>X9/Y9</f>
        <v>0</v>
      </c>
    </row>
    <row r="31" spans="1:29" x14ac:dyDescent="0.35">
      <c r="A31" s="24" t="s">
        <v>4</v>
      </c>
      <c r="B31" s="99">
        <f>B12/$Y$12</f>
        <v>0</v>
      </c>
      <c r="C31" s="99">
        <f t="shared" ref="C31:W31" si="51">C12/$Y$12</f>
        <v>0</v>
      </c>
      <c r="D31" s="99">
        <f t="shared" si="51"/>
        <v>0</v>
      </c>
      <c r="E31" s="99">
        <f t="shared" si="51"/>
        <v>0</v>
      </c>
      <c r="F31" s="99">
        <f t="shared" si="51"/>
        <v>0</v>
      </c>
      <c r="G31" s="99">
        <f t="shared" si="51"/>
        <v>0</v>
      </c>
      <c r="H31" s="99">
        <f t="shared" si="51"/>
        <v>0</v>
      </c>
      <c r="I31" s="99">
        <f t="shared" si="51"/>
        <v>0</v>
      </c>
      <c r="J31" s="99">
        <f t="shared" si="51"/>
        <v>0</v>
      </c>
      <c r="K31" s="99">
        <f t="shared" si="51"/>
        <v>0</v>
      </c>
      <c r="L31" s="99">
        <f t="shared" si="51"/>
        <v>1</v>
      </c>
      <c r="M31" s="99">
        <f t="shared" si="51"/>
        <v>0</v>
      </c>
      <c r="N31" s="99">
        <f t="shared" si="51"/>
        <v>0</v>
      </c>
      <c r="O31" s="99">
        <f t="shared" si="51"/>
        <v>0</v>
      </c>
      <c r="P31" s="99">
        <f t="shared" si="51"/>
        <v>0</v>
      </c>
      <c r="Q31" s="99">
        <f t="shared" si="51"/>
        <v>0</v>
      </c>
      <c r="R31" s="99">
        <f t="shared" si="51"/>
        <v>0</v>
      </c>
      <c r="S31" s="99">
        <f t="shared" si="51"/>
        <v>0</v>
      </c>
      <c r="T31" s="99">
        <f t="shared" si="51"/>
        <v>0</v>
      </c>
      <c r="U31" s="99">
        <f t="shared" si="51"/>
        <v>0</v>
      </c>
      <c r="V31" s="99">
        <f t="shared" si="51"/>
        <v>0</v>
      </c>
      <c r="W31" s="99">
        <f t="shared" si="51"/>
        <v>0</v>
      </c>
      <c r="X31" s="101">
        <f>X12/Y12</f>
        <v>0</v>
      </c>
    </row>
    <row r="32" spans="1:29" x14ac:dyDescent="0.35">
      <c r="A32" s="24" t="s">
        <v>6</v>
      </c>
      <c r="B32" s="99">
        <f>B14/$Y$14</f>
        <v>0</v>
      </c>
      <c r="C32" s="99">
        <f t="shared" ref="C32:W32" si="52">C14/$Y$14</f>
        <v>2.5817555938037865E-2</v>
      </c>
      <c r="D32" s="99">
        <f t="shared" si="52"/>
        <v>0</v>
      </c>
      <c r="E32" s="99">
        <f t="shared" si="52"/>
        <v>0</v>
      </c>
      <c r="F32" s="99">
        <f t="shared" si="52"/>
        <v>0</v>
      </c>
      <c r="G32" s="99">
        <f t="shared" si="52"/>
        <v>2.2476460463703555E-2</v>
      </c>
      <c r="H32" s="99">
        <f t="shared" si="52"/>
        <v>2.1261516654854713E-2</v>
      </c>
      <c r="I32" s="99">
        <f t="shared" si="52"/>
        <v>5.3660018224157141E-3</v>
      </c>
      <c r="J32" s="99">
        <f t="shared" si="52"/>
        <v>0</v>
      </c>
      <c r="K32" s="99">
        <f t="shared" si="52"/>
        <v>1.1136984914447707E-3</v>
      </c>
      <c r="L32" s="99">
        <f t="shared" si="52"/>
        <v>6.8644325199959513E-2</v>
      </c>
      <c r="M32" s="99">
        <f t="shared" si="52"/>
        <v>0.21271641186595122</v>
      </c>
      <c r="N32" s="99">
        <f t="shared" si="52"/>
        <v>0.21048901488306165</v>
      </c>
      <c r="O32" s="99">
        <f t="shared" si="52"/>
        <v>0.35729472511896326</v>
      </c>
      <c r="P32" s="99">
        <f t="shared" si="52"/>
        <v>2.2172724511491344E-2</v>
      </c>
      <c r="Q32" s="99">
        <f t="shared" si="52"/>
        <v>2.1160271337450642E-2</v>
      </c>
      <c r="R32" s="99">
        <f t="shared" si="52"/>
        <v>1.7616685228308192E-2</v>
      </c>
      <c r="S32" s="99">
        <f t="shared" si="52"/>
        <v>2.0249063480814013E-3</v>
      </c>
      <c r="T32" s="99">
        <f t="shared" si="52"/>
        <v>0</v>
      </c>
      <c r="U32" s="99">
        <f t="shared" si="52"/>
        <v>1.1845702136276197E-2</v>
      </c>
      <c r="V32" s="99">
        <f t="shared" si="52"/>
        <v>0</v>
      </c>
      <c r="W32" s="99">
        <f t="shared" si="52"/>
        <v>0</v>
      </c>
      <c r="X32" s="101">
        <f>X14/Y14</f>
        <v>0</v>
      </c>
    </row>
    <row r="33" spans="1:24" x14ac:dyDescent="0.35">
      <c r="A33" s="24" t="s">
        <v>7</v>
      </c>
      <c r="B33" s="99">
        <f>B18/$Y$18</f>
        <v>0</v>
      </c>
      <c r="C33" s="99">
        <f t="shared" ref="C33:W33" si="53">C18/$Y$18</f>
        <v>0</v>
      </c>
      <c r="D33" s="99">
        <f t="shared" si="53"/>
        <v>0</v>
      </c>
      <c r="E33" s="99">
        <f t="shared" si="53"/>
        <v>0</v>
      </c>
      <c r="F33" s="99">
        <f t="shared" si="53"/>
        <v>0</v>
      </c>
      <c r="G33" s="99">
        <f t="shared" si="53"/>
        <v>0</v>
      </c>
      <c r="H33" s="99">
        <f t="shared" si="53"/>
        <v>0</v>
      </c>
      <c r="I33" s="99">
        <f t="shared" si="53"/>
        <v>0</v>
      </c>
      <c r="J33" s="99">
        <f t="shared" si="53"/>
        <v>0</v>
      </c>
      <c r="K33" s="99">
        <f t="shared" si="53"/>
        <v>2.6904864399483426E-2</v>
      </c>
      <c r="L33" s="99">
        <f t="shared" si="53"/>
        <v>0</v>
      </c>
      <c r="M33" s="99">
        <f t="shared" si="53"/>
        <v>0</v>
      </c>
      <c r="N33" s="99">
        <f t="shared" si="53"/>
        <v>0.14033577270770556</v>
      </c>
      <c r="O33" s="99">
        <f t="shared" si="53"/>
        <v>7.8777442961687469E-2</v>
      </c>
      <c r="P33" s="99">
        <f t="shared" si="53"/>
        <v>2.2600086095566078E-2</v>
      </c>
      <c r="Q33" s="99">
        <f t="shared" si="53"/>
        <v>1.0761945759793371E-2</v>
      </c>
      <c r="R33" s="99">
        <f t="shared" si="53"/>
        <v>0</v>
      </c>
      <c r="S33" s="99">
        <f t="shared" si="53"/>
        <v>7.1889797675419712E-2</v>
      </c>
      <c r="T33" s="99">
        <f t="shared" si="53"/>
        <v>0</v>
      </c>
      <c r="U33" s="99">
        <f t="shared" si="53"/>
        <v>1.4205768402927249E-2</v>
      </c>
      <c r="V33" s="99">
        <f t="shared" si="53"/>
        <v>0</v>
      </c>
      <c r="W33" s="99">
        <f t="shared" si="53"/>
        <v>0.63452432199741715</v>
      </c>
      <c r="X33" s="101">
        <f>X18/Y18</f>
        <v>0</v>
      </c>
    </row>
    <row r="34" spans="1:24" x14ac:dyDescent="0.35">
      <c r="A34" s="24" t="s">
        <v>12</v>
      </c>
      <c r="B34" s="99">
        <f>B21/$Y$21</f>
        <v>0</v>
      </c>
      <c r="C34" s="99">
        <f t="shared" ref="C34:W34" si="54">C21/$Y$21</f>
        <v>0</v>
      </c>
      <c r="D34" s="99">
        <f t="shared" si="54"/>
        <v>0</v>
      </c>
      <c r="E34" s="99">
        <f t="shared" si="54"/>
        <v>0</v>
      </c>
      <c r="F34" s="99">
        <f t="shared" si="54"/>
        <v>0</v>
      </c>
      <c r="G34" s="99">
        <f t="shared" si="54"/>
        <v>0</v>
      </c>
      <c r="H34" s="99">
        <f t="shared" si="54"/>
        <v>0</v>
      </c>
      <c r="I34" s="99">
        <f t="shared" si="54"/>
        <v>0</v>
      </c>
      <c r="J34" s="99">
        <f t="shared" si="54"/>
        <v>0</v>
      </c>
      <c r="K34" s="99">
        <f t="shared" si="54"/>
        <v>5.1443269505573007E-2</v>
      </c>
      <c r="L34" s="99">
        <f t="shared" si="54"/>
        <v>0</v>
      </c>
      <c r="M34" s="99">
        <f t="shared" si="54"/>
        <v>0</v>
      </c>
      <c r="N34" s="99">
        <f t="shared" si="54"/>
        <v>6.5066209393159949E-2</v>
      </c>
      <c r="O34" s="99">
        <f t="shared" si="54"/>
        <v>6.344669905687339E-2</v>
      </c>
      <c r="P34" s="99">
        <f t="shared" si="54"/>
        <v>9.1835762598837758E-2</v>
      </c>
      <c r="Q34" s="99">
        <f t="shared" si="54"/>
        <v>7.4592740783080869E-2</v>
      </c>
      <c r="R34" s="99">
        <f t="shared" si="54"/>
        <v>5.2300657330665898E-2</v>
      </c>
      <c r="S34" s="99">
        <f t="shared" si="54"/>
        <v>0.16214156425645421</v>
      </c>
      <c r="T34" s="99">
        <f t="shared" si="54"/>
        <v>6.7257311612841764E-2</v>
      </c>
      <c r="U34" s="99">
        <f t="shared" si="54"/>
        <v>0.14442221587120127</v>
      </c>
      <c r="V34" s="99">
        <f t="shared" si="54"/>
        <v>0.15671144136419926</v>
      </c>
      <c r="W34" s="99">
        <f t="shared" si="54"/>
        <v>1.1241307040106695E-2</v>
      </c>
      <c r="X34" s="172">
        <f>X21/Y21</f>
        <v>5.95408211870058E-2</v>
      </c>
    </row>
    <row r="35" spans="1:24" x14ac:dyDescent="0.35">
      <c r="A35" s="25" t="s">
        <v>15</v>
      </c>
      <c r="B35" s="99">
        <f>B23/$Y$23</f>
        <v>2.6977469597656329E-3</v>
      </c>
      <c r="C35" s="99">
        <f t="shared" ref="C35:W35" si="55">C23/$Y$23</f>
        <v>6.7022151031677435E-3</v>
      </c>
      <c r="D35" s="99">
        <f t="shared" si="55"/>
        <v>2.0022340717010556E-3</v>
      </c>
      <c r="E35" s="99">
        <f t="shared" si="55"/>
        <v>9.0627436929626732E-3</v>
      </c>
      <c r="F35" s="99">
        <f t="shared" si="55"/>
        <v>0</v>
      </c>
      <c r="G35" s="99">
        <f t="shared" si="55"/>
        <v>9.4421143591797152E-3</v>
      </c>
      <c r="H35" s="99">
        <f t="shared" si="55"/>
        <v>5.1004278458068996E-3</v>
      </c>
      <c r="I35" s="99">
        <f t="shared" si="55"/>
        <v>8.0089362868042222E-3</v>
      </c>
      <c r="J35" s="99">
        <f t="shared" si="55"/>
        <v>9.6528758404114054E-3</v>
      </c>
      <c r="K35" s="99">
        <f t="shared" si="55"/>
        <v>6.7380445549771309E-2</v>
      </c>
      <c r="L35" s="99">
        <f t="shared" si="55"/>
        <v>2.2762239973022527E-2</v>
      </c>
      <c r="M35" s="99">
        <f t="shared" si="55"/>
        <v>0.10173456699053679</v>
      </c>
      <c r="N35" s="99">
        <f t="shared" si="55"/>
        <v>0.13918688220540812</v>
      </c>
      <c r="O35" s="99">
        <f t="shared" si="55"/>
        <v>0.13680527746749002</v>
      </c>
      <c r="P35" s="99">
        <f t="shared" si="55"/>
        <v>5.6800219191940476E-2</v>
      </c>
      <c r="Q35" s="99">
        <f t="shared" si="55"/>
        <v>3.0623643222964569E-2</v>
      </c>
      <c r="R35" s="99">
        <f t="shared" si="55"/>
        <v>3.3068476405252172E-2</v>
      </c>
      <c r="S35" s="99">
        <f t="shared" si="55"/>
        <v>4.8201150757687508E-2</v>
      </c>
      <c r="T35" s="99">
        <f t="shared" si="55"/>
        <v>2.438510337850654E-2</v>
      </c>
      <c r="U35" s="99">
        <f t="shared" si="55"/>
        <v>4.2363057727569702E-2</v>
      </c>
      <c r="V35" s="99">
        <f t="shared" si="55"/>
        <v>9.6086159293527484E-2</v>
      </c>
      <c r="W35" s="99">
        <f t="shared" si="55"/>
        <v>0.13455012961831092</v>
      </c>
      <c r="X35" s="172">
        <f>X23/Y23</f>
        <v>1.3383354058212319E-2</v>
      </c>
    </row>
  </sheetData>
  <hyperlinks>
    <hyperlink ref="E1" location="ÍNDICE!A1" display="INDICE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workbookViewId="0">
      <selection activeCell="E1" sqref="E1"/>
    </sheetView>
  </sheetViews>
  <sheetFormatPr baseColWidth="10" defaultRowHeight="14.5" x14ac:dyDescent="0.35"/>
  <cols>
    <col min="1" max="1" width="19.1796875" bestFit="1" customWidth="1"/>
    <col min="24" max="24" width="18" customWidth="1"/>
    <col min="25" max="26" width="17" bestFit="1" customWidth="1"/>
    <col min="27" max="27" width="23.1796875" bestFit="1" customWidth="1"/>
  </cols>
  <sheetData>
    <row r="1" spans="1:33" x14ac:dyDescent="0.35">
      <c r="D1" s="43" t="s">
        <v>124</v>
      </c>
      <c r="E1" s="152" t="s">
        <v>125</v>
      </c>
      <c r="F1" s="198" t="s">
        <v>217</v>
      </c>
      <c r="G1" t="s">
        <v>238</v>
      </c>
    </row>
    <row r="2" spans="1:33" ht="18.5" x14ac:dyDescent="0.45">
      <c r="A2" s="199" t="s">
        <v>83</v>
      </c>
      <c r="D2" s="43"/>
      <c r="E2" s="44"/>
    </row>
    <row r="3" spans="1:33" ht="29" x14ac:dyDescent="0.35">
      <c r="A3" s="153" t="s">
        <v>17</v>
      </c>
      <c r="B3" s="154" t="s">
        <v>250</v>
      </c>
      <c r="C3" s="154">
        <v>2000</v>
      </c>
      <c r="D3" s="154">
        <v>2001</v>
      </c>
      <c r="E3" s="154">
        <v>2002</v>
      </c>
      <c r="F3" s="154">
        <v>2003</v>
      </c>
      <c r="G3" s="154">
        <v>2004</v>
      </c>
      <c r="H3" s="154">
        <v>2005</v>
      </c>
      <c r="I3" s="154">
        <v>2006</v>
      </c>
      <c r="J3" s="154">
        <v>2007</v>
      </c>
      <c r="K3" s="154">
        <v>2008</v>
      </c>
      <c r="L3" s="154">
        <v>2009</v>
      </c>
      <c r="M3" s="154">
        <v>2010</v>
      </c>
      <c r="N3" s="154">
        <v>2011</v>
      </c>
      <c r="O3" s="154">
        <v>2012</v>
      </c>
      <c r="P3" s="154">
        <v>2013</v>
      </c>
      <c r="Q3" s="154">
        <v>2014</v>
      </c>
      <c r="R3" s="154">
        <v>2015</v>
      </c>
      <c r="S3" s="154">
        <v>2016</v>
      </c>
      <c r="T3" s="154">
        <v>2017</v>
      </c>
      <c r="U3" s="154">
        <v>2018</v>
      </c>
      <c r="V3" s="154">
        <v>2019</v>
      </c>
      <c r="W3" s="154">
        <v>2020</v>
      </c>
      <c r="X3" s="153" t="s">
        <v>80</v>
      </c>
      <c r="Y3" s="153" t="s">
        <v>78</v>
      </c>
      <c r="Z3" s="156" t="s">
        <v>155</v>
      </c>
    </row>
    <row r="4" spans="1:33" x14ac:dyDescent="0.35">
      <c r="A4" s="21" t="s">
        <v>0</v>
      </c>
      <c r="B4" s="94">
        <f>SUM(B5:B12)</f>
        <v>6.91</v>
      </c>
      <c r="C4" s="94">
        <f t="shared" ref="C4:Y4" si="0">SUM(C5:C12)</f>
        <v>16.45</v>
      </c>
      <c r="D4" s="94">
        <f t="shared" si="0"/>
        <v>30.340000000000003</v>
      </c>
      <c r="E4" s="94">
        <f t="shared" si="0"/>
        <v>15.23</v>
      </c>
      <c r="F4" s="94">
        <f t="shared" si="0"/>
        <v>14.04</v>
      </c>
      <c r="G4" s="94">
        <f t="shared" si="0"/>
        <v>7.13</v>
      </c>
      <c r="H4" s="94">
        <f t="shared" si="0"/>
        <v>19.25</v>
      </c>
      <c r="I4" s="94">
        <f t="shared" si="0"/>
        <v>31.59</v>
      </c>
      <c r="J4" s="94">
        <f t="shared" si="0"/>
        <v>56.78</v>
      </c>
      <c r="K4" s="94">
        <f t="shared" si="0"/>
        <v>89.48</v>
      </c>
      <c r="L4" s="94">
        <f t="shared" si="0"/>
        <v>49.14</v>
      </c>
      <c r="M4" s="94">
        <f t="shared" si="0"/>
        <v>86.12</v>
      </c>
      <c r="N4" s="94">
        <f t="shared" si="0"/>
        <v>73.490000000000009</v>
      </c>
      <c r="O4" s="94">
        <f t="shared" si="0"/>
        <v>173.08999999999997</v>
      </c>
      <c r="P4" s="94">
        <f t="shared" si="0"/>
        <v>113.98</v>
      </c>
      <c r="Q4" s="94">
        <f t="shared" si="0"/>
        <v>219.83999999999997</v>
      </c>
      <c r="R4" s="94">
        <f t="shared" si="0"/>
        <v>101.67000000000002</v>
      </c>
      <c r="S4" s="94">
        <f t="shared" si="0"/>
        <v>121.91</v>
      </c>
      <c r="T4" s="94">
        <f t="shared" si="0"/>
        <v>100</v>
      </c>
      <c r="U4" s="94">
        <f t="shared" si="0"/>
        <v>48.620000000000005</v>
      </c>
      <c r="V4" s="94">
        <f t="shared" si="0"/>
        <v>38.79</v>
      </c>
      <c r="W4" s="94">
        <f t="shared" si="0"/>
        <v>52.460000000000008</v>
      </c>
      <c r="X4" s="94">
        <f t="shared" si="0"/>
        <v>7.0000000000000007E-2</v>
      </c>
      <c r="Y4" s="94">
        <f t="shared" si="0"/>
        <v>1466.38</v>
      </c>
      <c r="Z4" s="95">
        <f t="shared" ref="Z4:Z47" si="1">Y4/$Y$47</f>
        <v>6.1326432203340213E-2</v>
      </c>
      <c r="AB4" s="2"/>
      <c r="AC4" s="1"/>
      <c r="AD4" s="1"/>
      <c r="AE4" s="1"/>
      <c r="AF4" s="1"/>
      <c r="AG4" s="1"/>
    </row>
    <row r="5" spans="1:33" x14ac:dyDescent="0.35">
      <c r="A5" s="20" t="s">
        <v>18</v>
      </c>
      <c r="B5" s="96">
        <v>0.5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>
        <v>2.86</v>
      </c>
      <c r="N5" s="96"/>
      <c r="O5" s="96">
        <v>3.22</v>
      </c>
      <c r="P5" s="96">
        <v>29.509999999999998</v>
      </c>
      <c r="Q5" s="96">
        <v>70.03</v>
      </c>
      <c r="R5" s="96">
        <v>11.93</v>
      </c>
      <c r="S5" s="96">
        <v>0.28999999999999998</v>
      </c>
      <c r="T5" s="96"/>
      <c r="U5" s="96"/>
      <c r="V5" s="96"/>
      <c r="W5" s="96"/>
      <c r="X5" s="96"/>
      <c r="Y5" s="96">
        <v>118.34000000000002</v>
      </c>
      <c r="Z5" s="97">
        <f t="shared" si="1"/>
        <v>4.949174147862956E-3</v>
      </c>
      <c r="AB5" s="3"/>
      <c r="AC5" s="1"/>
      <c r="AD5" s="1"/>
      <c r="AE5" s="1"/>
      <c r="AF5" s="1"/>
      <c r="AG5" s="1"/>
    </row>
    <row r="6" spans="1:33" x14ac:dyDescent="0.35">
      <c r="A6" s="20" t="s">
        <v>19</v>
      </c>
      <c r="B6" s="96">
        <v>0.63</v>
      </c>
      <c r="C6" s="96">
        <v>0.6</v>
      </c>
      <c r="D6" s="96"/>
      <c r="E6" s="96"/>
      <c r="F6" s="96">
        <v>0.1</v>
      </c>
      <c r="G6" s="96"/>
      <c r="H6" s="96"/>
      <c r="I6" s="96"/>
      <c r="J6" s="96"/>
      <c r="K6" s="96"/>
      <c r="L6" s="96"/>
      <c r="M6" s="96">
        <v>3.47</v>
      </c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>
        <v>4.8000000000000007</v>
      </c>
      <c r="Z6" s="97">
        <f t="shared" si="1"/>
        <v>2.0074392352325662E-4</v>
      </c>
      <c r="AB6" s="3"/>
      <c r="AC6" s="1"/>
      <c r="AD6" s="1"/>
      <c r="AE6" s="1"/>
      <c r="AF6" s="1"/>
      <c r="AG6" s="1"/>
    </row>
    <row r="7" spans="1:33" x14ac:dyDescent="0.35">
      <c r="A7" s="20" t="s">
        <v>20</v>
      </c>
      <c r="B7" s="96">
        <v>6.9999999999999993E-2</v>
      </c>
      <c r="C7" s="96"/>
      <c r="D7" s="96">
        <v>0.34</v>
      </c>
      <c r="E7" s="96">
        <v>0.05</v>
      </c>
      <c r="F7" s="96">
        <v>7.25</v>
      </c>
      <c r="G7" s="96"/>
      <c r="H7" s="96"/>
      <c r="I7" s="96"/>
      <c r="J7" s="96"/>
      <c r="K7" s="96"/>
      <c r="L7" s="96"/>
      <c r="M7" s="96">
        <v>2.81</v>
      </c>
      <c r="N7" s="96"/>
      <c r="O7" s="96"/>
      <c r="P7" s="96"/>
      <c r="Q7" s="96"/>
      <c r="R7" s="96"/>
      <c r="S7" s="96">
        <v>0.95</v>
      </c>
      <c r="T7" s="96"/>
      <c r="U7" s="96"/>
      <c r="V7" s="96"/>
      <c r="W7" s="96"/>
      <c r="X7" s="96"/>
      <c r="Y7" s="96">
        <v>11.469999999999999</v>
      </c>
      <c r="Z7" s="97">
        <f t="shared" si="1"/>
        <v>4.796943339191152E-4</v>
      </c>
      <c r="AB7" s="3"/>
      <c r="AC7" s="1"/>
      <c r="AD7" s="1"/>
      <c r="AE7" s="1"/>
      <c r="AF7" s="1"/>
      <c r="AG7" s="1"/>
    </row>
    <row r="8" spans="1:33" x14ac:dyDescent="0.35">
      <c r="A8" s="20" t="s">
        <v>21</v>
      </c>
      <c r="B8" s="96">
        <v>1.55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>
        <v>0.45</v>
      </c>
      <c r="R8" s="96"/>
      <c r="S8" s="96"/>
      <c r="T8" s="96"/>
      <c r="U8" s="96"/>
      <c r="V8" s="96"/>
      <c r="W8" s="96"/>
      <c r="X8" s="96"/>
      <c r="Y8" s="96">
        <v>2</v>
      </c>
      <c r="Z8" s="97">
        <f t="shared" si="1"/>
        <v>8.3643301468023585E-5</v>
      </c>
      <c r="AB8" s="3"/>
      <c r="AC8" s="1"/>
      <c r="AD8" s="1"/>
      <c r="AE8" s="1"/>
      <c r="AF8" s="1"/>
      <c r="AG8" s="1"/>
    </row>
    <row r="9" spans="1:33" x14ac:dyDescent="0.35">
      <c r="A9" s="20" t="s">
        <v>22</v>
      </c>
      <c r="B9" s="96">
        <v>0.79</v>
      </c>
      <c r="C9" s="96">
        <v>4.72</v>
      </c>
      <c r="D9" s="96">
        <v>15.4</v>
      </c>
      <c r="E9" s="96"/>
      <c r="F9" s="96"/>
      <c r="G9" s="96"/>
      <c r="H9" s="96"/>
      <c r="I9" s="96"/>
      <c r="J9" s="96">
        <v>8.64</v>
      </c>
      <c r="K9" s="96">
        <v>11.9</v>
      </c>
      <c r="L9" s="96">
        <v>27.79</v>
      </c>
      <c r="M9" s="96">
        <v>31.3</v>
      </c>
      <c r="N9" s="96">
        <v>14.43</v>
      </c>
      <c r="O9" s="96">
        <v>11.040000000000001</v>
      </c>
      <c r="P9" s="96">
        <v>38.11</v>
      </c>
      <c r="Q9" s="96">
        <v>46.74</v>
      </c>
      <c r="R9" s="96">
        <v>0.32</v>
      </c>
      <c r="S9" s="96">
        <v>12.57</v>
      </c>
      <c r="T9" s="96">
        <v>5.51</v>
      </c>
      <c r="U9" s="96">
        <v>18.66</v>
      </c>
      <c r="V9" s="96">
        <v>7.32</v>
      </c>
      <c r="W9" s="96">
        <v>32.020000000000003</v>
      </c>
      <c r="X9" s="96"/>
      <c r="Y9" s="96">
        <v>287.26</v>
      </c>
      <c r="Z9" s="97">
        <f t="shared" si="1"/>
        <v>1.2013687389852225E-2</v>
      </c>
      <c r="AB9" s="3"/>
      <c r="AC9" s="1"/>
      <c r="AD9" s="1"/>
      <c r="AE9" s="1"/>
      <c r="AF9" s="1"/>
      <c r="AG9" s="1"/>
    </row>
    <row r="10" spans="1:33" x14ac:dyDescent="0.35">
      <c r="A10" s="20" t="s">
        <v>23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>
        <v>1.27</v>
      </c>
      <c r="R10" s="96"/>
      <c r="S10" s="96"/>
      <c r="T10" s="96">
        <v>4.91</v>
      </c>
      <c r="U10" s="96"/>
      <c r="V10" s="96">
        <v>2.35</v>
      </c>
      <c r="W10" s="96">
        <v>4.2699999999999996</v>
      </c>
      <c r="X10" s="96"/>
      <c r="Y10" s="96">
        <v>12.799999999999999</v>
      </c>
      <c r="Z10" s="97">
        <f t="shared" si="1"/>
        <v>5.3531712939535088E-4</v>
      </c>
      <c r="AB10" s="3"/>
      <c r="AC10" s="1"/>
      <c r="AD10" s="1"/>
      <c r="AE10" s="1"/>
      <c r="AF10" s="1"/>
      <c r="AG10" s="1"/>
    </row>
    <row r="11" spans="1:33" x14ac:dyDescent="0.35">
      <c r="A11" s="20" t="s">
        <v>24</v>
      </c>
      <c r="B11" s="96">
        <v>0.79999999999999993</v>
      </c>
      <c r="C11" s="96">
        <v>0.28999999999999998</v>
      </c>
      <c r="D11" s="96">
        <v>0.14000000000000001</v>
      </c>
      <c r="E11" s="96"/>
      <c r="F11" s="96"/>
      <c r="G11" s="96">
        <v>0.04</v>
      </c>
      <c r="H11" s="96">
        <v>1.65</v>
      </c>
      <c r="I11" s="96"/>
      <c r="J11" s="96"/>
      <c r="K11" s="96"/>
      <c r="L11" s="96"/>
      <c r="M11" s="96">
        <v>0.14000000000000001</v>
      </c>
      <c r="N11" s="96"/>
      <c r="O11" s="96"/>
      <c r="P11" s="96"/>
      <c r="Q11" s="96"/>
      <c r="R11" s="96"/>
      <c r="S11" s="96">
        <v>0.02</v>
      </c>
      <c r="T11" s="96"/>
      <c r="U11" s="96"/>
      <c r="V11" s="96"/>
      <c r="W11" s="96"/>
      <c r="X11" s="96"/>
      <c r="Y11" s="96">
        <v>3.08</v>
      </c>
      <c r="Z11" s="97">
        <f t="shared" si="1"/>
        <v>1.2881068426075633E-4</v>
      </c>
      <c r="AB11" s="3"/>
      <c r="AC11" s="1"/>
      <c r="AD11" s="1"/>
      <c r="AE11" s="1"/>
      <c r="AF11" s="1"/>
      <c r="AG11" s="1"/>
    </row>
    <row r="12" spans="1:33" x14ac:dyDescent="0.35">
      <c r="A12" s="20" t="s">
        <v>25</v>
      </c>
      <c r="B12" s="96">
        <v>2.57</v>
      </c>
      <c r="C12" s="96">
        <v>10.84</v>
      </c>
      <c r="D12" s="96">
        <v>14.46</v>
      </c>
      <c r="E12" s="96">
        <v>15.18</v>
      </c>
      <c r="F12" s="96">
        <v>6.6899999999999995</v>
      </c>
      <c r="G12" s="96">
        <v>7.09</v>
      </c>
      <c r="H12" s="96">
        <v>17.600000000000001</v>
      </c>
      <c r="I12" s="96">
        <v>31.59</v>
      </c>
      <c r="J12" s="96">
        <v>48.14</v>
      </c>
      <c r="K12" s="96">
        <v>77.58</v>
      </c>
      <c r="L12" s="96">
        <v>21.349999999999998</v>
      </c>
      <c r="M12" s="96">
        <v>45.54</v>
      </c>
      <c r="N12" s="96">
        <v>59.06</v>
      </c>
      <c r="O12" s="96">
        <v>158.82999999999998</v>
      </c>
      <c r="P12" s="96">
        <v>46.36</v>
      </c>
      <c r="Q12" s="96">
        <v>101.35</v>
      </c>
      <c r="R12" s="96">
        <v>89.420000000000016</v>
      </c>
      <c r="S12" s="96">
        <v>108.08</v>
      </c>
      <c r="T12" s="96">
        <v>89.58</v>
      </c>
      <c r="U12" s="96">
        <v>29.96</v>
      </c>
      <c r="V12" s="96">
        <v>29.119999999999997</v>
      </c>
      <c r="W12" s="96">
        <v>16.170000000000002</v>
      </c>
      <c r="X12" s="96">
        <v>7.0000000000000007E-2</v>
      </c>
      <c r="Y12" s="96">
        <v>1026.6300000000001</v>
      </c>
      <c r="Z12" s="97">
        <f t="shared" si="1"/>
        <v>4.2935361293058527E-2</v>
      </c>
      <c r="AB12" s="3"/>
      <c r="AC12" s="1"/>
      <c r="AD12" s="1"/>
      <c r="AE12" s="1"/>
      <c r="AF12" s="1"/>
      <c r="AG12" s="1"/>
    </row>
    <row r="13" spans="1:33" x14ac:dyDescent="0.35">
      <c r="A13" s="21" t="s">
        <v>1</v>
      </c>
      <c r="B13" s="94">
        <f>SUM(B14:B16)</f>
        <v>110.27</v>
      </c>
      <c r="C13" s="94">
        <f t="shared" ref="C13:Y13" si="2">SUM(C14:C16)</f>
        <v>163.84</v>
      </c>
      <c r="D13" s="94">
        <f t="shared" si="2"/>
        <v>45.36</v>
      </c>
      <c r="E13" s="94">
        <f t="shared" si="2"/>
        <v>120.03999999999999</v>
      </c>
      <c r="F13" s="94">
        <f t="shared" si="2"/>
        <v>80.45</v>
      </c>
      <c r="G13" s="94">
        <f t="shared" si="2"/>
        <v>182.33000000000004</v>
      </c>
      <c r="H13" s="94">
        <f t="shared" si="2"/>
        <v>327.84999999999997</v>
      </c>
      <c r="I13" s="94">
        <f t="shared" si="2"/>
        <v>278.31000000000006</v>
      </c>
      <c r="J13" s="94">
        <f t="shared" si="2"/>
        <v>371.66</v>
      </c>
      <c r="K13" s="94">
        <f t="shared" si="2"/>
        <v>402.36</v>
      </c>
      <c r="L13" s="94">
        <f t="shared" si="2"/>
        <v>421.61</v>
      </c>
      <c r="M13" s="94">
        <f t="shared" si="2"/>
        <v>525.3599999999999</v>
      </c>
      <c r="N13" s="94">
        <f t="shared" si="2"/>
        <v>478.08000000000004</v>
      </c>
      <c r="O13" s="94">
        <f t="shared" si="2"/>
        <v>555.59000000000015</v>
      </c>
      <c r="P13" s="94">
        <f t="shared" si="2"/>
        <v>493.92</v>
      </c>
      <c r="Q13" s="94">
        <f t="shared" si="2"/>
        <v>487.44000000000005</v>
      </c>
      <c r="R13" s="94">
        <f t="shared" si="2"/>
        <v>403.17999999999995</v>
      </c>
      <c r="S13" s="94">
        <f t="shared" si="2"/>
        <v>283.29000000000002</v>
      </c>
      <c r="T13" s="94">
        <f t="shared" si="2"/>
        <v>371.89000000000004</v>
      </c>
      <c r="U13" s="94">
        <f t="shared" si="2"/>
        <v>350.59000000000003</v>
      </c>
      <c r="V13" s="94">
        <f t="shared" si="2"/>
        <v>475.49000000000007</v>
      </c>
      <c r="W13" s="94">
        <f t="shared" si="2"/>
        <v>263.59000000000003</v>
      </c>
      <c r="X13" s="94">
        <f t="shared" si="2"/>
        <v>24.33</v>
      </c>
      <c r="Y13" s="94">
        <f t="shared" si="2"/>
        <v>7216.8300000000008</v>
      </c>
      <c r="Z13" s="95">
        <f t="shared" si="1"/>
        <v>0.30181974366673836</v>
      </c>
      <c r="AB13" s="2"/>
      <c r="AC13" s="1"/>
      <c r="AD13" s="1"/>
      <c r="AE13" s="1"/>
      <c r="AF13" s="1"/>
      <c r="AG13" s="1"/>
    </row>
    <row r="14" spans="1:33" x14ac:dyDescent="0.35">
      <c r="A14" s="20" t="s">
        <v>26</v>
      </c>
      <c r="B14" s="96">
        <v>58.31</v>
      </c>
      <c r="C14" s="96">
        <v>110.58999999999999</v>
      </c>
      <c r="D14" s="96">
        <v>39.519999999999996</v>
      </c>
      <c r="E14" s="96">
        <v>77.66</v>
      </c>
      <c r="F14" s="96">
        <v>63.65</v>
      </c>
      <c r="G14" s="96">
        <v>159.22000000000003</v>
      </c>
      <c r="H14" s="96">
        <v>236.82999999999998</v>
      </c>
      <c r="I14" s="96">
        <v>218.75000000000006</v>
      </c>
      <c r="J14" s="96">
        <v>312.70000000000005</v>
      </c>
      <c r="K14" s="96">
        <v>321.20000000000005</v>
      </c>
      <c r="L14" s="96">
        <v>246.85999999999996</v>
      </c>
      <c r="M14" s="96">
        <v>329.59999999999997</v>
      </c>
      <c r="N14" s="96">
        <v>341.55</v>
      </c>
      <c r="O14" s="96">
        <v>409.2000000000001</v>
      </c>
      <c r="P14" s="96">
        <v>303.81000000000006</v>
      </c>
      <c r="Q14" s="96">
        <v>292.61</v>
      </c>
      <c r="R14" s="96">
        <v>290.58999999999992</v>
      </c>
      <c r="S14" s="96">
        <v>217.26000000000002</v>
      </c>
      <c r="T14" s="96">
        <v>245.16000000000003</v>
      </c>
      <c r="U14" s="96">
        <v>242</v>
      </c>
      <c r="V14" s="96">
        <v>376.23000000000008</v>
      </c>
      <c r="W14" s="96">
        <v>128.03</v>
      </c>
      <c r="X14" s="96">
        <v>21.83</v>
      </c>
      <c r="Y14" s="96">
        <v>5043.1600000000008</v>
      </c>
      <c r="Z14" s="97">
        <f t="shared" si="1"/>
        <v>0.21091327611573893</v>
      </c>
      <c r="AB14" s="3"/>
      <c r="AC14" s="1"/>
      <c r="AD14" s="1"/>
      <c r="AE14" s="1"/>
      <c r="AF14" s="1"/>
      <c r="AG14" s="1"/>
    </row>
    <row r="15" spans="1:33" x14ac:dyDescent="0.35">
      <c r="A15" s="20" t="s">
        <v>27</v>
      </c>
      <c r="B15" s="96"/>
      <c r="C15" s="96"/>
      <c r="D15" s="96"/>
      <c r="E15" s="96"/>
      <c r="F15" s="96"/>
      <c r="G15" s="96"/>
      <c r="H15" s="96"/>
      <c r="I15" s="96"/>
      <c r="J15" s="96"/>
      <c r="K15" s="96">
        <v>3.4</v>
      </c>
      <c r="L15" s="96"/>
      <c r="M15" s="96"/>
      <c r="N15" s="96"/>
      <c r="O15" s="96"/>
      <c r="P15" s="96"/>
      <c r="Q15" s="96"/>
      <c r="R15" s="96">
        <v>0.36</v>
      </c>
      <c r="S15" s="96"/>
      <c r="T15" s="96"/>
      <c r="U15" s="96"/>
      <c r="V15" s="96"/>
      <c r="W15" s="96">
        <v>4.46</v>
      </c>
      <c r="X15" s="96"/>
      <c r="Y15" s="96">
        <v>8.2199999999999989</v>
      </c>
      <c r="Z15" s="97">
        <f t="shared" si="1"/>
        <v>3.4377396903357687E-4</v>
      </c>
      <c r="AB15" s="3"/>
      <c r="AC15" s="1"/>
      <c r="AD15" s="1"/>
      <c r="AE15" s="1"/>
      <c r="AF15" s="1"/>
      <c r="AG15" s="1"/>
    </row>
    <row r="16" spans="1:33" x14ac:dyDescent="0.35">
      <c r="A16" s="20" t="s">
        <v>28</v>
      </c>
      <c r="B16" s="96">
        <v>51.959999999999994</v>
      </c>
      <c r="C16" s="96">
        <v>53.250000000000007</v>
      </c>
      <c r="D16" s="96">
        <v>5.84</v>
      </c>
      <c r="E16" s="96">
        <v>42.379999999999995</v>
      </c>
      <c r="F16" s="96">
        <v>16.8</v>
      </c>
      <c r="G16" s="96">
        <v>23.110000000000003</v>
      </c>
      <c r="H16" s="96">
        <v>91.02</v>
      </c>
      <c r="I16" s="96">
        <v>59.559999999999995</v>
      </c>
      <c r="J16" s="96">
        <v>58.959999999999994</v>
      </c>
      <c r="K16" s="96">
        <v>77.760000000000005</v>
      </c>
      <c r="L16" s="96">
        <v>174.75000000000003</v>
      </c>
      <c r="M16" s="96">
        <v>195.76</v>
      </c>
      <c r="N16" s="96">
        <v>136.53</v>
      </c>
      <c r="O16" s="96">
        <v>146.38999999999999</v>
      </c>
      <c r="P16" s="96">
        <v>190.10999999999996</v>
      </c>
      <c r="Q16" s="96">
        <v>194.83</v>
      </c>
      <c r="R16" s="96">
        <v>112.23</v>
      </c>
      <c r="S16" s="96">
        <v>66.03</v>
      </c>
      <c r="T16" s="96">
        <v>126.73000000000002</v>
      </c>
      <c r="U16" s="96">
        <v>108.59000000000003</v>
      </c>
      <c r="V16" s="96">
        <v>99.259999999999991</v>
      </c>
      <c r="W16" s="96">
        <v>131.1</v>
      </c>
      <c r="X16" s="96">
        <v>2.5000000000000004</v>
      </c>
      <c r="Y16" s="96">
        <v>2165.4499999999998</v>
      </c>
      <c r="Z16" s="97">
        <f t="shared" si="1"/>
        <v>9.0562693581965822E-2</v>
      </c>
      <c r="AB16" s="3"/>
      <c r="AC16" s="1"/>
      <c r="AD16" s="1"/>
      <c r="AE16" s="1"/>
      <c r="AF16" s="1"/>
      <c r="AG16" s="1"/>
    </row>
    <row r="17" spans="1:33" x14ac:dyDescent="0.35">
      <c r="A17" s="21" t="s">
        <v>2</v>
      </c>
      <c r="B17" s="94">
        <f>SUM(B18:B20)</f>
        <v>20.169999999999998</v>
      </c>
      <c r="C17" s="94">
        <f t="shared" ref="C17:Y17" si="3">SUM(C18:C20)</f>
        <v>16.54</v>
      </c>
      <c r="D17" s="94">
        <f t="shared" si="3"/>
        <v>5.8</v>
      </c>
      <c r="E17" s="94">
        <f t="shared" si="3"/>
        <v>5.76</v>
      </c>
      <c r="F17" s="94">
        <f t="shared" si="3"/>
        <v>7.98</v>
      </c>
      <c r="G17" s="94">
        <f t="shared" si="3"/>
        <v>14.83</v>
      </c>
      <c r="H17" s="94">
        <f t="shared" si="3"/>
        <v>31.759999999999998</v>
      </c>
      <c r="I17" s="94">
        <f t="shared" si="3"/>
        <v>19.420000000000002</v>
      </c>
      <c r="J17" s="94">
        <f t="shared" si="3"/>
        <v>34.44</v>
      </c>
      <c r="K17" s="94">
        <f t="shared" si="3"/>
        <v>26.7</v>
      </c>
      <c r="L17" s="94">
        <f t="shared" si="3"/>
        <v>31.33</v>
      </c>
      <c r="M17" s="94">
        <f t="shared" si="3"/>
        <v>87.71</v>
      </c>
      <c r="N17" s="94">
        <f t="shared" si="3"/>
        <v>100.33999999999999</v>
      </c>
      <c r="O17" s="94">
        <f t="shared" si="3"/>
        <v>85.990000000000009</v>
      </c>
      <c r="P17" s="94">
        <f t="shared" si="3"/>
        <v>73.73</v>
      </c>
      <c r="Q17" s="94">
        <f t="shared" si="3"/>
        <v>80.460000000000008</v>
      </c>
      <c r="R17" s="94">
        <f t="shared" si="3"/>
        <v>35.22</v>
      </c>
      <c r="S17" s="94">
        <f t="shared" si="3"/>
        <v>35.33</v>
      </c>
      <c r="T17" s="94">
        <f t="shared" si="3"/>
        <v>20.16</v>
      </c>
      <c r="U17" s="94">
        <f t="shared" si="3"/>
        <v>14.84</v>
      </c>
      <c r="V17" s="94">
        <f t="shared" si="3"/>
        <v>24.06</v>
      </c>
      <c r="W17" s="94">
        <f t="shared" si="3"/>
        <v>22.1</v>
      </c>
      <c r="X17" s="94">
        <f t="shared" si="3"/>
        <v>13.38</v>
      </c>
      <c r="Y17" s="94">
        <f t="shared" si="3"/>
        <v>808.05</v>
      </c>
      <c r="Z17" s="95">
        <f t="shared" si="1"/>
        <v>3.3793984875618223E-2</v>
      </c>
      <c r="AB17" s="2"/>
      <c r="AC17" s="1"/>
      <c r="AD17" s="1"/>
      <c r="AE17" s="1"/>
      <c r="AF17" s="1"/>
      <c r="AG17" s="1"/>
    </row>
    <row r="18" spans="1:33" x14ac:dyDescent="0.35">
      <c r="A18" s="20" t="s">
        <v>29</v>
      </c>
      <c r="B18" s="96">
        <v>6.7</v>
      </c>
      <c r="C18" s="96"/>
      <c r="D18" s="96"/>
      <c r="E18" s="96"/>
      <c r="F18" s="96"/>
      <c r="G18" s="96"/>
      <c r="H18" s="96"/>
      <c r="I18" s="96"/>
      <c r="J18" s="96"/>
      <c r="K18" s="96"/>
      <c r="L18" s="96">
        <v>0.04</v>
      </c>
      <c r="M18" s="96">
        <v>27.98</v>
      </c>
      <c r="N18" s="96">
        <v>9.92</v>
      </c>
      <c r="O18" s="96"/>
      <c r="P18" s="96"/>
      <c r="Q18" s="96">
        <v>15.670000000000002</v>
      </c>
      <c r="R18" s="96"/>
      <c r="S18" s="96"/>
      <c r="T18" s="96"/>
      <c r="U18" s="96"/>
      <c r="V18" s="96"/>
      <c r="W18" s="96">
        <v>16.3</v>
      </c>
      <c r="X18" s="96"/>
      <c r="Y18" s="96">
        <v>76.61</v>
      </c>
      <c r="Z18" s="97">
        <f t="shared" si="1"/>
        <v>3.2039566627326431E-3</v>
      </c>
      <c r="AB18" s="3"/>
      <c r="AC18" s="1"/>
      <c r="AD18" s="1"/>
      <c r="AE18" s="1"/>
      <c r="AF18" s="1"/>
      <c r="AG18" s="1"/>
    </row>
    <row r="19" spans="1:33" x14ac:dyDescent="0.35">
      <c r="A19" s="20" t="s">
        <v>30</v>
      </c>
      <c r="B19" s="96"/>
      <c r="C19" s="96"/>
      <c r="D19" s="96"/>
      <c r="E19" s="96"/>
      <c r="F19" s="96"/>
      <c r="G19" s="96"/>
      <c r="H19" s="96">
        <v>0.2</v>
      </c>
      <c r="I19" s="96"/>
      <c r="J19" s="96"/>
      <c r="K19" s="96"/>
      <c r="L19" s="96"/>
      <c r="M19" s="96"/>
      <c r="N19" s="96"/>
      <c r="O19" s="96"/>
      <c r="P19" s="96"/>
      <c r="Q19" s="96">
        <v>1.32</v>
      </c>
      <c r="R19" s="96">
        <v>6.9600000000000009</v>
      </c>
      <c r="S19" s="96"/>
      <c r="T19" s="96">
        <v>2.34</v>
      </c>
      <c r="U19" s="96"/>
      <c r="V19" s="96"/>
      <c r="W19" s="96"/>
      <c r="X19" s="96">
        <v>0.35000000000000003</v>
      </c>
      <c r="Y19" s="96">
        <v>11.17</v>
      </c>
      <c r="Z19" s="97">
        <f t="shared" si="1"/>
        <v>4.671478386989117E-4</v>
      </c>
      <c r="AB19" s="3"/>
      <c r="AC19" s="1"/>
      <c r="AD19" s="1"/>
      <c r="AE19" s="1"/>
      <c r="AF19" s="1"/>
      <c r="AG19" s="1"/>
    </row>
    <row r="20" spans="1:33" x14ac:dyDescent="0.35">
      <c r="A20" s="20" t="s">
        <v>31</v>
      </c>
      <c r="B20" s="96">
        <v>13.469999999999999</v>
      </c>
      <c r="C20" s="96">
        <v>16.54</v>
      </c>
      <c r="D20" s="96">
        <v>5.8</v>
      </c>
      <c r="E20" s="96">
        <v>5.76</v>
      </c>
      <c r="F20" s="96">
        <v>7.98</v>
      </c>
      <c r="G20" s="96">
        <v>14.83</v>
      </c>
      <c r="H20" s="96">
        <v>31.56</v>
      </c>
      <c r="I20" s="96">
        <v>19.420000000000002</v>
      </c>
      <c r="J20" s="96">
        <v>34.44</v>
      </c>
      <c r="K20" s="96">
        <v>26.7</v>
      </c>
      <c r="L20" s="96">
        <v>31.29</v>
      </c>
      <c r="M20" s="96">
        <v>59.73</v>
      </c>
      <c r="N20" s="96">
        <v>90.419999999999987</v>
      </c>
      <c r="O20" s="96">
        <v>85.990000000000009</v>
      </c>
      <c r="P20" s="96">
        <v>73.73</v>
      </c>
      <c r="Q20" s="96">
        <v>63.47</v>
      </c>
      <c r="R20" s="96">
        <v>28.26</v>
      </c>
      <c r="S20" s="96">
        <v>35.33</v>
      </c>
      <c r="T20" s="96">
        <v>17.82</v>
      </c>
      <c r="U20" s="96">
        <v>14.84</v>
      </c>
      <c r="V20" s="96">
        <v>24.06</v>
      </c>
      <c r="W20" s="96">
        <v>5.8000000000000007</v>
      </c>
      <c r="X20" s="96">
        <v>13.030000000000001</v>
      </c>
      <c r="Y20" s="96">
        <v>720.27</v>
      </c>
      <c r="Z20" s="97">
        <f t="shared" si="1"/>
        <v>3.0122880374186672E-2</v>
      </c>
      <c r="AB20" s="3"/>
      <c r="AC20" s="1"/>
      <c r="AD20" s="1"/>
      <c r="AE20" s="1"/>
      <c r="AF20" s="1"/>
      <c r="AG20" s="1"/>
    </row>
    <row r="21" spans="1:33" x14ac:dyDescent="0.35">
      <c r="A21" s="21" t="s">
        <v>3</v>
      </c>
      <c r="B21" s="94">
        <f>SUM(B22:B23)</f>
        <v>0</v>
      </c>
      <c r="C21" s="94">
        <f t="shared" ref="C21:Y21" si="4">SUM(C22:C23)</f>
        <v>0</v>
      </c>
      <c r="D21" s="94">
        <f t="shared" si="4"/>
        <v>0</v>
      </c>
      <c r="E21" s="94">
        <f t="shared" si="4"/>
        <v>0</v>
      </c>
      <c r="F21" s="94">
        <f t="shared" si="4"/>
        <v>0</v>
      </c>
      <c r="G21" s="94">
        <f t="shared" si="4"/>
        <v>0</v>
      </c>
      <c r="H21" s="94">
        <f t="shared" si="4"/>
        <v>0</v>
      </c>
      <c r="I21" s="94">
        <f t="shared" si="4"/>
        <v>7.0000000000000007E-2</v>
      </c>
      <c r="J21" s="94">
        <f t="shared" si="4"/>
        <v>0</v>
      </c>
      <c r="K21" s="94">
        <f t="shared" si="4"/>
        <v>0.04</v>
      </c>
      <c r="L21" s="94">
        <f t="shared" si="4"/>
        <v>0</v>
      </c>
      <c r="M21" s="94">
        <f t="shared" si="4"/>
        <v>0</v>
      </c>
      <c r="N21" s="94">
        <f t="shared" si="4"/>
        <v>0</v>
      </c>
      <c r="O21" s="94">
        <f t="shared" si="4"/>
        <v>0</v>
      </c>
      <c r="P21" s="94">
        <f t="shared" si="4"/>
        <v>0</v>
      </c>
      <c r="Q21" s="94">
        <f t="shared" si="4"/>
        <v>0</v>
      </c>
      <c r="R21" s="94">
        <f t="shared" si="4"/>
        <v>0</v>
      </c>
      <c r="S21" s="94">
        <f t="shared" si="4"/>
        <v>0</v>
      </c>
      <c r="T21" s="94">
        <f t="shared" si="4"/>
        <v>0.04</v>
      </c>
      <c r="U21" s="94">
        <f t="shared" si="4"/>
        <v>0</v>
      </c>
      <c r="V21" s="94">
        <f t="shared" si="4"/>
        <v>0</v>
      </c>
      <c r="W21" s="94">
        <f t="shared" si="4"/>
        <v>0</v>
      </c>
      <c r="X21" s="94">
        <f t="shared" si="4"/>
        <v>0</v>
      </c>
      <c r="Y21" s="94">
        <f t="shared" si="4"/>
        <v>0.15000000000000002</v>
      </c>
      <c r="Z21" s="95">
        <f t="shared" si="1"/>
        <v>6.2732476101017694E-6</v>
      </c>
      <c r="AB21" s="2"/>
      <c r="AC21" s="1"/>
      <c r="AD21" s="1"/>
      <c r="AE21" s="1"/>
      <c r="AF21" s="1"/>
      <c r="AG21" s="1"/>
    </row>
    <row r="22" spans="1:33" x14ac:dyDescent="0.35">
      <c r="A22" s="20" t="s">
        <v>34</v>
      </c>
      <c r="B22" s="96"/>
      <c r="C22" s="96"/>
      <c r="D22" s="96"/>
      <c r="E22" s="96"/>
      <c r="F22" s="96"/>
      <c r="G22" s="96"/>
      <c r="H22" s="96"/>
      <c r="I22" s="96"/>
      <c r="J22" s="96"/>
      <c r="K22" s="96">
        <v>0.04</v>
      </c>
      <c r="L22" s="96"/>
      <c r="M22" s="96"/>
      <c r="N22" s="96"/>
      <c r="O22" s="96"/>
      <c r="P22" s="96"/>
      <c r="Q22" s="96"/>
      <c r="R22" s="96"/>
      <c r="S22" s="96"/>
      <c r="T22" s="96">
        <v>0.04</v>
      </c>
      <c r="U22" s="96"/>
      <c r="V22" s="96"/>
      <c r="W22" s="96"/>
      <c r="X22" s="96"/>
      <c r="Y22" s="96">
        <v>0.08</v>
      </c>
      <c r="Z22" s="97">
        <f t="shared" si="1"/>
        <v>3.3457320587209432E-6</v>
      </c>
      <c r="AB22" s="3"/>
      <c r="AC22" s="1"/>
      <c r="AD22" s="1"/>
      <c r="AE22" s="1"/>
      <c r="AF22" s="1"/>
      <c r="AG22" s="1"/>
    </row>
    <row r="23" spans="1:33" x14ac:dyDescent="0.35">
      <c r="A23" s="20" t="s">
        <v>37</v>
      </c>
      <c r="B23" s="96"/>
      <c r="C23" s="96"/>
      <c r="D23" s="96"/>
      <c r="E23" s="96"/>
      <c r="F23" s="96"/>
      <c r="G23" s="96"/>
      <c r="H23" s="96"/>
      <c r="I23" s="96">
        <v>7.0000000000000007E-2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>
        <v>7.0000000000000007E-2</v>
      </c>
      <c r="Z23" s="97">
        <f t="shared" si="1"/>
        <v>2.9275155513808257E-6</v>
      </c>
      <c r="AB23" s="3"/>
      <c r="AC23" s="1"/>
      <c r="AD23" s="1"/>
      <c r="AE23" s="1"/>
      <c r="AF23" s="1"/>
      <c r="AG23" s="1"/>
    </row>
    <row r="24" spans="1:33" x14ac:dyDescent="0.35">
      <c r="A24" s="21" t="s">
        <v>4</v>
      </c>
      <c r="B24" s="94">
        <f>SUM(B25:B28)</f>
        <v>0.44</v>
      </c>
      <c r="C24" s="94">
        <f t="shared" ref="C24:Y24" si="5">SUM(C25:C28)</f>
        <v>0</v>
      </c>
      <c r="D24" s="94">
        <f t="shared" si="5"/>
        <v>0</v>
      </c>
      <c r="E24" s="94">
        <f t="shared" si="5"/>
        <v>0</v>
      </c>
      <c r="F24" s="94">
        <f t="shared" si="5"/>
        <v>0</v>
      </c>
      <c r="G24" s="94">
        <f t="shared" si="5"/>
        <v>0</v>
      </c>
      <c r="H24" s="94">
        <f t="shared" si="5"/>
        <v>0.14000000000000001</v>
      </c>
      <c r="I24" s="94">
        <f t="shared" si="5"/>
        <v>4.5999999999999996</v>
      </c>
      <c r="J24" s="94">
        <f t="shared" si="5"/>
        <v>0</v>
      </c>
      <c r="K24" s="94">
        <f t="shared" si="5"/>
        <v>0.59</v>
      </c>
      <c r="L24" s="94">
        <f t="shared" si="5"/>
        <v>7.67</v>
      </c>
      <c r="M24" s="94">
        <f t="shared" si="5"/>
        <v>2.4300000000000002</v>
      </c>
      <c r="N24" s="94">
        <f t="shared" si="5"/>
        <v>26.25</v>
      </c>
      <c r="O24" s="94">
        <f t="shared" si="5"/>
        <v>16.510000000000002</v>
      </c>
      <c r="P24" s="94">
        <f t="shared" si="5"/>
        <v>26.67</v>
      </c>
      <c r="Q24" s="94">
        <f t="shared" si="5"/>
        <v>7.01</v>
      </c>
      <c r="R24" s="94">
        <f t="shared" si="5"/>
        <v>1.79</v>
      </c>
      <c r="S24" s="94">
        <f t="shared" si="5"/>
        <v>0</v>
      </c>
      <c r="T24" s="94">
        <f t="shared" si="5"/>
        <v>2.41</v>
      </c>
      <c r="U24" s="94">
        <f t="shared" si="5"/>
        <v>5.3</v>
      </c>
      <c r="V24" s="94">
        <f t="shared" si="5"/>
        <v>4.55</v>
      </c>
      <c r="W24" s="94">
        <f t="shared" si="5"/>
        <v>0</v>
      </c>
      <c r="X24" s="94">
        <f t="shared" si="5"/>
        <v>0</v>
      </c>
      <c r="Y24" s="94">
        <f t="shared" si="5"/>
        <v>106.36</v>
      </c>
      <c r="Z24" s="95">
        <f t="shared" si="1"/>
        <v>4.4481507720694939E-3</v>
      </c>
      <c r="AB24" s="2"/>
      <c r="AC24" s="1"/>
      <c r="AD24" s="1"/>
      <c r="AE24" s="1"/>
      <c r="AF24" s="1"/>
      <c r="AG24" s="1"/>
    </row>
    <row r="25" spans="1:33" x14ac:dyDescent="0.35">
      <c r="A25" s="20" t="s">
        <v>39</v>
      </c>
      <c r="B25" s="96"/>
      <c r="C25" s="96"/>
      <c r="D25" s="96"/>
      <c r="E25" s="96"/>
      <c r="F25" s="96"/>
      <c r="G25" s="96"/>
      <c r="H25" s="96"/>
      <c r="I25" s="96">
        <v>4.5999999999999996</v>
      </c>
      <c r="J25" s="96"/>
      <c r="K25" s="96"/>
      <c r="L25" s="96">
        <v>7.67</v>
      </c>
      <c r="M25" s="96">
        <v>2.4300000000000002</v>
      </c>
      <c r="N25" s="96">
        <v>26.25</v>
      </c>
      <c r="O25" s="96">
        <v>15.690000000000001</v>
      </c>
      <c r="P25" s="96">
        <v>26.67</v>
      </c>
      <c r="Q25" s="96">
        <v>7</v>
      </c>
      <c r="R25" s="96">
        <v>1.79</v>
      </c>
      <c r="S25" s="96"/>
      <c r="T25" s="96">
        <v>2.2200000000000002</v>
      </c>
      <c r="U25" s="96">
        <v>5.3</v>
      </c>
      <c r="V25" s="96">
        <v>4.55</v>
      </c>
      <c r="W25" s="96"/>
      <c r="X25" s="96"/>
      <c r="Y25" s="96">
        <v>104.17</v>
      </c>
      <c r="Z25" s="97">
        <f t="shared" si="1"/>
        <v>4.3565613569620078E-3</v>
      </c>
      <c r="AB25" s="3"/>
      <c r="AC25" s="1"/>
      <c r="AD25" s="1"/>
      <c r="AE25" s="1"/>
      <c r="AF25" s="1"/>
      <c r="AG25" s="1"/>
    </row>
    <row r="26" spans="1:33" x14ac:dyDescent="0.35">
      <c r="A26" s="20" t="s">
        <v>41</v>
      </c>
      <c r="B26" s="96">
        <v>0.44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>
        <v>0.44</v>
      </c>
      <c r="Z26" s="97">
        <f t="shared" si="1"/>
        <v>1.8401526322965187E-5</v>
      </c>
      <c r="AB26" s="3"/>
      <c r="AC26" s="1"/>
      <c r="AD26" s="1"/>
      <c r="AE26" s="1"/>
      <c r="AF26" s="1"/>
      <c r="AG26" s="1"/>
    </row>
    <row r="27" spans="1:33" x14ac:dyDescent="0.35">
      <c r="A27" s="20" t="s">
        <v>42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>
        <v>0.19</v>
      </c>
      <c r="U27" s="96"/>
      <c r="V27" s="96"/>
      <c r="W27" s="96"/>
      <c r="X27" s="96"/>
      <c r="Y27" s="96">
        <v>0.19</v>
      </c>
      <c r="Z27" s="97">
        <f t="shared" si="1"/>
        <v>7.9461136394622403E-6</v>
      </c>
      <c r="AB27" s="3"/>
      <c r="AC27" s="1"/>
      <c r="AD27" s="1"/>
      <c r="AE27" s="1"/>
      <c r="AF27" s="1"/>
      <c r="AG27" s="1"/>
    </row>
    <row r="28" spans="1:33" x14ac:dyDescent="0.35">
      <c r="A28" s="20" t="s">
        <v>43</v>
      </c>
      <c r="B28" s="96"/>
      <c r="C28" s="96"/>
      <c r="D28" s="96"/>
      <c r="E28" s="96"/>
      <c r="F28" s="96"/>
      <c r="G28" s="96"/>
      <c r="H28" s="96">
        <v>0.14000000000000001</v>
      </c>
      <c r="I28" s="96"/>
      <c r="J28" s="96"/>
      <c r="K28" s="96">
        <v>0.59</v>
      </c>
      <c r="L28" s="96"/>
      <c r="M28" s="96"/>
      <c r="N28" s="96"/>
      <c r="O28" s="96">
        <v>0.82</v>
      </c>
      <c r="P28" s="96"/>
      <c r="Q28" s="96">
        <v>0.01</v>
      </c>
      <c r="R28" s="96"/>
      <c r="S28" s="96"/>
      <c r="T28" s="96"/>
      <c r="U28" s="96"/>
      <c r="V28" s="96"/>
      <c r="W28" s="96"/>
      <c r="X28" s="96"/>
      <c r="Y28" s="96">
        <v>1.5599999999999998</v>
      </c>
      <c r="Z28" s="97">
        <f t="shared" si="1"/>
        <v>6.5241775145058391E-5</v>
      </c>
      <c r="AB28" s="3"/>
      <c r="AC28" s="1"/>
      <c r="AD28" s="1"/>
      <c r="AE28" s="1"/>
      <c r="AF28" s="1"/>
      <c r="AG28" s="1"/>
    </row>
    <row r="29" spans="1:33" x14ac:dyDescent="0.35">
      <c r="A29" s="21" t="s">
        <v>6</v>
      </c>
      <c r="B29" s="94">
        <f>SUM(B30:B33)</f>
        <v>238.60999999999993</v>
      </c>
      <c r="C29" s="94">
        <f t="shared" ref="C29:Y29" si="6">SUM(C30:C33)</f>
        <v>161.34000000000003</v>
      </c>
      <c r="D29" s="94">
        <f t="shared" si="6"/>
        <v>102.82</v>
      </c>
      <c r="E29" s="94">
        <f t="shared" si="6"/>
        <v>96.34</v>
      </c>
      <c r="F29" s="94">
        <f t="shared" si="6"/>
        <v>200.46999999999997</v>
      </c>
      <c r="G29" s="94">
        <f t="shared" si="6"/>
        <v>308</v>
      </c>
      <c r="H29" s="94">
        <f t="shared" si="6"/>
        <v>486.35000000000008</v>
      </c>
      <c r="I29" s="94">
        <f t="shared" si="6"/>
        <v>320.98</v>
      </c>
      <c r="J29" s="94">
        <f t="shared" si="6"/>
        <v>427.03000000000009</v>
      </c>
      <c r="K29" s="94">
        <f t="shared" si="6"/>
        <v>376.84999999999997</v>
      </c>
      <c r="L29" s="94">
        <f t="shared" si="6"/>
        <v>550.71999999999991</v>
      </c>
      <c r="M29" s="94">
        <f t="shared" si="6"/>
        <v>734.41000000000008</v>
      </c>
      <c r="N29" s="94">
        <f t="shared" si="6"/>
        <v>578.64000000000021</v>
      </c>
      <c r="O29" s="94">
        <f t="shared" si="6"/>
        <v>483.95000000000016</v>
      </c>
      <c r="P29" s="94">
        <f t="shared" si="6"/>
        <v>478.38000000000005</v>
      </c>
      <c r="Q29" s="94">
        <f t="shared" si="6"/>
        <v>488.49000000000012</v>
      </c>
      <c r="R29" s="94">
        <f t="shared" si="6"/>
        <v>313.05</v>
      </c>
      <c r="S29" s="94">
        <f t="shared" si="6"/>
        <v>370.96</v>
      </c>
      <c r="T29" s="94">
        <f t="shared" si="6"/>
        <v>430.9199999999999</v>
      </c>
      <c r="U29" s="94">
        <f t="shared" si="6"/>
        <v>332.73999999999995</v>
      </c>
      <c r="V29" s="94">
        <f t="shared" si="6"/>
        <v>499.72</v>
      </c>
      <c r="W29" s="94">
        <f t="shared" si="6"/>
        <v>264.24</v>
      </c>
      <c r="X29" s="94">
        <f t="shared" si="6"/>
        <v>0.06</v>
      </c>
      <c r="Y29" s="94">
        <f t="shared" si="6"/>
        <v>8245.07</v>
      </c>
      <c r="Z29" s="95">
        <f t="shared" si="1"/>
        <v>0.34482243781747857</v>
      </c>
      <c r="AA29" s="181"/>
      <c r="AB29" s="2"/>
      <c r="AC29" s="1"/>
      <c r="AD29" s="1"/>
      <c r="AE29" s="1"/>
      <c r="AF29" s="1"/>
      <c r="AG29" s="1"/>
    </row>
    <row r="30" spans="1:33" x14ac:dyDescent="0.35">
      <c r="A30" s="20" t="s">
        <v>45</v>
      </c>
      <c r="B30" s="96">
        <v>0.32</v>
      </c>
      <c r="C30" s="96"/>
      <c r="D30" s="96">
        <v>0.15</v>
      </c>
      <c r="E30" s="96">
        <v>0.08</v>
      </c>
      <c r="F30" s="96"/>
      <c r="G30" s="96"/>
      <c r="H30" s="96">
        <v>0.91</v>
      </c>
      <c r="I30" s="96"/>
      <c r="J30" s="96">
        <v>0.78</v>
      </c>
      <c r="K30" s="96"/>
      <c r="L30" s="96"/>
      <c r="M30" s="96">
        <v>9.23</v>
      </c>
      <c r="N30" s="96">
        <v>1.37</v>
      </c>
      <c r="O30" s="96">
        <v>1.06</v>
      </c>
      <c r="P30" s="96"/>
      <c r="Q30" s="96">
        <v>0.51</v>
      </c>
      <c r="R30" s="96"/>
      <c r="S30" s="96">
        <v>0.01</v>
      </c>
      <c r="T30" s="96"/>
      <c r="U30" s="96">
        <v>0.37</v>
      </c>
      <c r="V30" s="96">
        <v>0.17</v>
      </c>
      <c r="W30" s="96">
        <v>0.16</v>
      </c>
      <c r="X30" s="96"/>
      <c r="Y30" s="96">
        <v>15.12</v>
      </c>
      <c r="Z30" s="97">
        <f t="shared" si="1"/>
        <v>6.3234335909825824E-4</v>
      </c>
      <c r="AB30" s="3"/>
      <c r="AC30" s="1"/>
      <c r="AD30" s="1"/>
      <c r="AE30" s="1"/>
      <c r="AF30" s="1"/>
      <c r="AG30" s="1"/>
    </row>
    <row r="31" spans="1:33" x14ac:dyDescent="0.35">
      <c r="A31" s="20" t="s">
        <v>46</v>
      </c>
      <c r="B31" s="96">
        <v>1.4600000000000002</v>
      </c>
      <c r="C31" s="96">
        <v>0.27</v>
      </c>
      <c r="D31" s="96">
        <v>0.37</v>
      </c>
      <c r="E31" s="96">
        <v>0.23</v>
      </c>
      <c r="F31" s="96">
        <v>0.16999999999999998</v>
      </c>
      <c r="G31" s="96"/>
      <c r="H31" s="96">
        <v>0.2</v>
      </c>
      <c r="I31" s="96"/>
      <c r="J31" s="96">
        <v>0.51</v>
      </c>
      <c r="K31" s="96"/>
      <c r="L31" s="96">
        <v>0.53</v>
      </c>
      <c r="M31" s="96">
        <v>0.55999999999999994</v>
      </c>
      <c r="N31" s="96">
        <v>0.83</v>
      </c>
      <c r="O31" s="96">
        <v>0.24</v>
      </c>
      <c r="P31" s="96">
        <v>0.14000000000000001</v>
      </c>
      <c r="Q31" s="96">
        <v>0.15000000000000002</v>
      </c>
      <c r="R31" s="96"/>
      <c r="S31" s="96"/>
      <c r="T31" s="96">
        <v>7.0000000000000007E-2</v>
      </c>
      <c r="U31" s="96"/>
      <c r="V31" s="96"/>
      <c r="W31" s="96"/>
      <c r="X31" s="96"/>
      <c r="Y31" s="96">
        <v>5.73</v>
      </c>
      <c r="Z31" s="97">
        <f t="shared" si="1"/>
        <v>2.3963805870588756E-4</v>
      </c>
      <c r="AB31" s="3"/>
      <c r="AC31" s="1"/>
      <c r="AD31" s="1"/>
      <c r="AE31" s="1"/>
      <c r="AF31" s="1"/>
      <c r="AG31" s="1"/>
    </row>
    <row r="32" spans="1:33" x14ac:dyDescent="0.35">
      <c r="A32" s="20" t="s">
        <v>47</v>
      </c>
      <c r="B32" s="96">
        <v>199.68999999999991</v>
      </c>
      <c r="C32" s="96">
        <v>155.20000000000002</v>
      </c>
      <c r="D32" s="96">
        <v>96.56</v>
      </c>
      <c r="E32" s="96">
        <v>90.97</v>
      </c>
      <c r="F32" s="96">
        <v>186.42999999999998</v>
      </c>
      <c r="G32" s="96">
        <v>300.89999999999998</v>
      </c>
      <c r="H32" s="96">
        <v>465.05000000000007</v>
      </c>
      <c r="I32" s="96">
        <v>311.75</v>
      </c>
      <c r="J32" s="96">
        <v>417.97000000000008</v>
      </c>
      <c r="K32" s="96">
        <v>359.90999999999997</v>
      </c>
      <c r="L32" s="96">
        <v>522.1099999999999</v>
      </c>
      <c r="M32" s="96">
        <v>685.93000000000018</v>
      </c>
      <c r="N32" s="96">
        <v>532.9100000000002</v>
      </c>
      <c r="O32" s="96">
        <v>458.24000000000012</v>
      </c>
      <c r="P32" s="96">
        <v>462.70000000000005</v>
      </c>
      <c r="Q32" s="96">
        <v>459.32000000000011</v>
      </c>
      <c r="R32" s="96">
        <v>296.68</v>
      </c>
      <c r="S32" s="96">
        <v>350.83</v>
      </c>
      <c r="T32" s="96">
        <v>405.28999999999991</v>
      </c>
      <c r="U32" s="96">
        <v>320.11999999999995</v>
      </c>
      <c r="V32" s="96">
        <v>485.89</v>
      </c>
      <c r="W32" s="96">
        <v>255.32999999999998</v>
      </c>
      <c r="X32" s="96">
        <v>0.06</v>
      </c>
      <c r="Y32" s="96">
        <v>7819.84</v>
      </c>
      <c r="Z32" s="97">
        <f t="shared" si="1"/>
        <v>0.32703861727585476</v>
      </c>
      <c r="AB32" s="3"/>
      <c r="AC32" s="1"/>
      <c r="AD32" s="1"/>
      <c r="AE32" s="1"/>
      <c r="AF32" s="1"/>
      <c r="AG32" s="1"/>
    </row>
    <row r="33" spans="1:33" x14ac:dyDescent="0.35">
      <c r="A33" s="20" t="s">
        <v>48</v>
      </c>
      <c r="B33" s="96">
        <v>37.140000000000008</v>
      </c>
      <c r="C33" s="96">
        <v>5.8699999999999992</v>
      </c>
      <c r="D33" s="96">
        <v>5.74</v>
      </c>
      <c r="E33" s="96">
        <v>5.0600000000000005</v>
      </c>
      <c r="F33" s="96">
        <v>13.870000000000001</v>
      </c>
      <c r="G33" s="96">
        <v>7.1</v>
      </c>
      <c r="H33" s="96">
        <v>20.190000000000001</v>
      </c>
      <c r="I33" s="96">
        <v>9.2299999999999986</v>
      </c>
      <c r="J33" s="96">
        <v>7.77</v>
      </c>
      <c r="K33" s="96">
        <v>16.940000000000001</v>
      </c>
      <c r="L33" s="96">
        <v>28.08</v>
      </c>
      <c r="M33" s="96">
        <v>38.69</v>
      </c>
      <c r="N33" s="96">
        <v>43.529999999999994</v>
      </c>
      <c r="O33" s="96">
        <v>24.409999999999997</v>
      </c>
      <c r="P33" s="96">
        <v>15.54</v>
      </c>
      <c r="Q33" s="96">
        <v>28.509999999999998</v>
      </c>
      <c r="R33" s="96">
        <v>16.37</v>
      </c>
      <c r="S33" s="96">
        <v>20.119999999999997</v>
      </c>
      <c r="T33" s="96">
        <v>25.56</v>
      </c>
      <c r="U33" s="96">
        <v>12.25</v>
      </c>
      <c r="V33" s="96">
        <v>13.66</v>
      </c>
      <c r="W33" s="96">
        <v>8.75</v>
      </c>
      <c r="X33" s="96"/>
      <c r="Y33" s="96">
        <v>404.38000000000005</v>
      </c>
      <c r="Z33" s="97">
        <f t="shared" si="1"/>
        <v>1.6911839123819689E-2</v>
      </c>
      <c r="AB33" s="3"/>
      <c r="AC33" s="1"/>
      <c r="AD33" s="1"/>
      <c r="AE33" s="1"/>
      <c r="AF33" s="1"/>
      <c r="AG33" s="1"/>
    </row>
    <row r="34" spans="1:33" x14ac:dyDescent="0.35">
      <c r="A34" s="21" t="s">
        <v>7</v>
      </c>
      <c r="B34" s="94">
        <f>SUM(B35:B36)</f>
        <v>32.229999999999997</v>
      </c>
      <c r="C34" s="94">
        <f t="shared" ref="C34:Y34" si="7">SUM(C35:C36)</f>
        <v>19.48</v>
      </c>
      <c r="D34" s="94">
        <f t="shared" si="7"/>
        <v>14.489999999999998</v>
      </c>
      <c r="E34" s="94">
        <f t="shared" si="7"/>
        <v>19.099999999999998</v>
      </c>
      <c r="F34" s="94">
        <f t="shared" si="7"/>
        <v>53.739999999999995</v>
      </c>
      <c r="G34" s="94">
        <f t="shared" si="7"/>
        <v>44.350000000000009</v>
      </c>
      <c r="H34" s="94">
        <f t="shared" si="7"/>
        <v>59.06</v>
      </c>
      <c r="I34" s="94">
        <f t="shared" si="7"/>
        <v>148.22000000000003</v>
      </c>
      <c r="J34" s="94">
        <f t="shared" si="7"/>
        <v>122.69</v>
      </c>
      <c r="K34" s="94">
        <f t="shared" si="7"/>
        <v>217.45</v>
      </c>
      <c r="L34" s="94">
        <f t="shared" si="7"/>
        <v>129.22</v>
      </c>
      <c r="M34" s="94">
        <f t="shared" si="7"/>
        <v>199.45</v>
      </c>
      <c r="N34" s="94">
        <f t="shared" si="7"/>
        <v>223.26000000000002</v>
      </c>
      <c r="O34" s="94">
        <f t="shared" si="7"/>
        <v>264.88</v>
      </c>
      <c r="P34" s="94">
        <f t="shared" si="7"/>
        <v>203.54999999999998</v>
      </c>
      <c r="Q34" s="94">
        <f t="shared" si="7"/>
        <v>259.64</v>
      </c>
      <c r="R34" s="94">
        <f t="shared" si="7"/>
        <v>293.52</v>
      </c>
      <c r="S34" s="94">
        <f t="shared" si="7"/>
        <v>169.87</v>
      </c>
      <c r="T34" s="94">
        <f t="shared" si="7"/>
        <v>217.18</v>
      </c>
      <c r="U34" s="94">
        <f t="shared" si="7"/>
        <v>194.9</v>
      </c>
      <c r="V34" s="94">
        <f t="shared" si="7"/>
        <v>211.96999999999997</v>
      </c>
      <c r="W34" s="94">
        <f t="shared" si="7"/>
        <v>179.54</v>
      </c>
      <c r="X34" s="94">
        <f t="shared" si="7"/>
        <v>0</v>
      </c>
      <c r="Y34" s="94">
        <f t="shared" si="7"/>
        <v>3277.7900000000004</v>
      </c>
      <c r="Z34" s="95">
        <f t="shared" si="1"/>
        <v>0.13708258855943653</v>
      </c>
      <c r="AB34" s="2"/>
      <c r="AC34" s="1"/>
      <c r="AD34" s="1"/>
      <c r="AE34" s="2"/>
      <c r="AF34" s="1"/>
      <c r="AG34" s="1"/>
    </row>
    <row r="35" spans="1:33" x14ac:dyDescent="0.35">
      <c r="A35" s="20" t="s">
        <v>49</v>
      </c>
      <c r="B35" s="96">
        <v>31.97</v>
      </c>
      <c r="C35" s="96">
        <v>17.57</v>
      </c>
      <c r="D35" s="96">
        <v>14.489999999999998</v>
      </c>
      <c r="E35" s="96">
        <v>19.099999999999998</v>
      </c>
      <c r="F35" s="96">
        <v>43.93</v>
      </c>
      <c r="G35" s="96">
        <v>44.350000000000009</v>
      </c>
      <c r="H35" s="96">
        <v>44.43</v>
      </c>
      <c r="I35" s="96">
        <v>139.29000000000002</v>
      </c>
      <c r="J35" s="96">
        <v>122.23</v>
      </c>
      <c r="K35" s="96">
        <v>84.410000000000011</v>
      </c>
      <c r="L35" s="96">
        <v>100.28</v>
      </c>
      <c r="M35" s="96">
        <v>116.97999999999999</v>
      </c>
      <c r="N35" s="96">
        <v>191.10000000000002</v>
      </c>
      <c r="O35" s="96">
        <v>230.21999999999997</v>
      </c>
      <c r="P35" s="96">
        <v>184.17</v>
      </c>
      <c r="Q35" s="96">
        <v>247.16</v>
      </c>
      <c r="R35" s="96">
        <v>234.88999999999996</v>
      </c>
      <c r="S35" s="96">
        <v>161.65</v>
      </c>
      <c r="T35" s="96">
        <v>178.14000000000001</v>
      </c>
      <c r="U35" s="96">
        <v>146.71</v>
      </c>
      <c r="V35" s="96">
        <v>197.08999999999997</v>
      </c>
      <c r="W35" s="96">
        <v>164.29</v>
      </c>
      <c r="X35" s="96"/>
      <c r="Y35" s="96">
        <v>2714.4500000000003</v>
      </c>
      <c r="Z35" s="97">
        <f t="shared" si="1"/>
        <v>0.11352277983493832</v>
      </c>
      <c r="AB35" s="3"/>
      <c r="AC35" s="1"/>
      <c r="AD35" s="1"/>
      <c r="AE35" s="3"/>
      <c r="AF35" s="1"/>
      <c r="AG35" s="1"/>
    </row>
    <row r="36" spans="1:33" x14ac:dyDescent="0.35">
      <c r="A36" s="20" t="s">
        <v>50</v>
      </c>
      <c r="B36" s="96">
        <v>0.26</v>
      </c>
      <c r="C36" s="96">
        <v>1.91</v>
      </c>
      <c r="D36" s="96"/>
      <c r="E36" s="96"/>
      <c r="F36" s="96">
        <v>9.8099999999999987</v>
      </c>
      <c r="G36" s="96"/>
      <c r="H36" s="96">
        <v>14.63</v>
      </c>
      <c r="I36" s="96">
        <v>8.93</v>
      </c>
      <c r="J36" s="96">
        <v>0.46</v>
      </c>
      <c r="K36" s="96">
        <v>133.04</v>
      </c>
      <c r="L36" s="96">
        <v>28.94</v>
      </c>
      <c r="M36" s="96">
        <v>82.47</v>
      </c>
      <c r="N36" s="96">
        <v>32.160000000000004</v>
      </c>
      <c r="O36" s="96">
        <v>34.659999999999997</v>
      </c>
      <c r="P36" s="96">
        <v>19.38</v>
      </c>
      <c r="Q36" s="96">
        <v>12.48</v>
      </c>
      <c r="R36" s="96">
        <v>58.63</v>
      </c>
      <c r="S36" s="96">
        <v>8.2200000000000006</v>
      </c>
      <c r="T36" s="96">
        <v>39.04</v>
      </c>
      <c r="U36" s="96">
        <v>48.19</v>
      </c>
      <c r="V36" s="96">
        <v>14.88</v>
      </c>
      <c r="W36" s="96">
        <v>15.25</v>
      </c>
      <c r="X36" s="96"/>
      <c r="Y36" s="96">
        <v>563.34</v>
      </c>
      <c r="Z36" s="97">
        <f t="shared" si="1"/>
        <v>2.3559808724498203E-2</v>
      </c>
      <c r="AB36" s="3"/>
      <c r="AC36" s="1"/>
      <c r="AD36" s="1"/>
      <c r="AE36" s="1"/>
      <c r="AF36" s="1"/>
      <c r="AG36" s="1"/>
    </row>
    <row r="37" spans="1:33" x14ac:dyDescent="0.35">
      <c r="A37" s="21" t="s">
        <v>8</v>
      </c>
      <c r="B37" s="94">
        <f>B38</f>
        <v>0</v>
      </c>
      <c r="C37" s="94">
        <f t="shared" ref="C37:Y37" si="8">C38</f>
        <v>0</v>
      </c>
      <c r="D37" s="94">
        <f t="shared" si="8"/>
        <v>0</v>
      </c>
      <c r="E37" s="94">
        <f t="shared" si="8"/>
        <v>0</v>
      </c>
      <c r="F37" s="94">
        <f t="shared" si="8"/>
        <v>0</v>
      </c>
      <c r="G37" s="94">
        <f t="shared" si="8"/>
        <v>0</v>
      </c>
      <c r="H37" s="94">
        <f t="shared" si="8"/>
        <v>0.03</v>
      </c>
      <c r="I37" s="94">
        <f t="shared" si="8"/>
        <v>0</v>
      </c>
      <c r="J37" s="94">
        <f t="shared" si="8"/>
        <v>0</v>
      </c>
      <c r="K37" s="94">
        <f t="shared" si="8"/>
        <v>0</v>
      </c>
      <c r="L37" s="94">
        <f t="shared" si="8"/>
        <v>0</v>
      </c>
      <c r="M37" s="94">
        <f t="shared" si="8"/>
        <v>0</v>
      </c>
      <c r="N37" s="94">
        <f t="shared" si="8"/>
        <v>0</v>
      </c>
      <c r="O37" s="94">
        <f t="shared" si="8"/>
        <v>0</v>
      </c>
      <c r="P37" s="94">
        <f t="shared" si="8"/>
        <v>0</v>
      </c>
      <c r="Q37" s="94">
        <f t="shared" si="8"/>
        <v>0</v>
      </c>
      <c r="R37" s="94">
        <f t="shared" si="8"/>
        <v>0</v>
      </c>
      <c r="S37" s="94">
        <f t="shared" si="8"/>
        <v>0</v>
      </c>
      <c r="T37" s="94">
        <f t="shared" si="8"/>
        <v>0</v>
      </c>
      <c r="U37" s="94">
        <f t="shared" si="8"/>
        <v>0</v>
      </c>
      <c r="V37" s="94">
        <f t="shared" si="8"/>
        <v>0</v>
      </c>
      <c r="W37" s="94">
        <f t="shared" si="8"/>
        <v>0</v>
      </c>
      <c r="X37" s="94">
        <f t="shared" si="8"/>
        <v>0</v>
      </c>
      <c r="Y37" s="94">
        <f t="shared" si="8"/>
        <v>0.03</v>
      </c>
      <c r="Z37" s="95">
        <f t="shared" si="1"/>
        <v>1.2546495220203537E-6</v>
      </c>
      <c r="AB37" s="2"/>
      <c r="AC37" s="1"/>
      <c r="AD37" s="1"/>
      <c r="AE37" s="1"/>
      <c r="AF37" s="1"/>
      <c r="AG37" s="1"/>
    </row>
    <row r="38" spans="1:33" x14ac:dyDescent="0.35">
      <c r="A38" s="20" t="s">
        <v>53</v>
      </c>
      <c r="B38" s="96"/>
      <c r="C38" s="96"/>
      <c r="D38" s="96"/>
      <c r="E38" s="96"/>
      <c r="F38" s="96"/>
      <c r="G38" s="96"/>
      <c r="H38" s="96">
        <v>0.03</v>
      </c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>
        <v>0.03</v>
      </c>
      <c r="Z38" s="97">
        <f t="shared" si="1"/>
        <v>1.2546495220203537E-6</v>
      </c>
      <c r="AB38" s="3"/>
      <c r="AC38" s="1"/>
      <c r="AD38" s="1"/>
      <c r="AE38" s="1"/>
      <c r="AF38" s="1"/>
      <c r="AG38" s="1"/>
    </row>
    <row r="39" spans="1:33" x14ac:dyDescent="0.35">
      <c r="A39" s="21" t="s">
        <v>9</v>
      </c>
      <c r="B39" s="94">
        <f>B40</f>
        <v>0</v>
      </c>
      <c r="C39" s="94">
        <f t="shared" ref="C39:Y39" si="9">C40</f>
        <v>0</v>
      </c>
      <c r="D39" s="94">
        <f t="shared" si="9"/>
        <v>0</v>
      </c>
      <c r="E39" s="94">
        <f t="shared" si="9"/>
        <v>0</v>
      </c>
      <c r="F39" s="94">
        <f t="shared" si="9"/>
        <v>0</v>
      </c>
      <c r="G39" s="94">
        <f t="shared" si="9"/>
        <v>0</v>
      </c>
      <c r="H39" s="94">
        <f t="shared" si="9"/>
        <v>0</v>
      </c>
      <c r="I39" s="94">
        <f t="shared" si="9"/>
        <v>0</v>
      </c>
      <c r="J39" s="94">
        <f t="shared" si="9"/>
        <v>0</v>
      </c>
      <c r="K39" s="94">
        <f t="shared" si="9"/>
        <v>0</v>
      </c>
      <c r="L39" s="94">
        <f t="shared" si="9"/>
        <v>0</v>
      </c>
      <c r="M39" s="94">
        <f t="shared" si="9"/>
        <v>0</v>
      </c>
      <c r="N39" s="94">
        <f t="shared" si="9"/>
        <v>0</v>
      </c>
      <c r="O39" s="94">
        <f t="shared" si="9"/>
        <v>0</v>
      </c>
      <c r="P39" s="94">
        <f t="shared" si="9"/>
        <v>0</v>
      </c>
      <c r="Q39" s="94">
        <f t="shared" si="9"/>
        <v>0</v>
      </c>
      <c r="R39" s="94">
        <f t="shared" si="9"/>
        <v>0.67</v>
      </c>
      <c r="S39" s="94">
        <f t="shared" si="9"/>
        <v>1.51</v>
      </c>
      <c r="T39" s="94">
        <f t="shared" si="9"/>
        <v>0</v>
      </c>
      <c r="U39" s="94">
        <f t="shared" si="9"/>
        <v>0</v>
      </c>
      <c r="V39" s="94">
        <f t="shared" si="9"/>
        <v>1.03</v>
      </c>
      <c r="W39" s="94">
        <f t="shared" si="9"/>
        <v>0</v>
      </c>
      <c r="X39" s="94">
        <f t="shared" si="9"/>
        <v>0</v>
      </c>
      <c r="Y39" s="94">
        <f t="shared" si="9"/>
        <v>3.21</v>
      </c>
      <c r="Z39" s="95">
        <f t="shared" si="1"/>
        <v>1.3424749885617785E-4</v>
      </c>
      <c r="AB39" s="2"/>
      <c r="AC39" s="1"/>
      <c r="AD39" s="1"/>
      <c r="AE39" s="1"/>
      <c r="AF39" s="1"/>
      <c r="AG39" s="1"/>
    </row>
    <row r="40" spans="1:33" x14ac:dyDescent="0.35">
      <c r="A40" s="20" t="s">
        <v>52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>
        <v>0.67</v>
      </c>
      <c r="S40" s="96">
        <v>1.51</v>
      </c>
      <c r="T40" s="96"/>
      <c r="U40" s="96"/>
      <c r="V40" s="96">
        <v>1.03</v>
      </c>
      <c r="W40" s="96"/>
      <c r="X40" s="96"/>
      <c r="Y40" s="96">
        <v>3.21</v>
      </c>
      <c r="Z40" s="97">
        <f t="shared" si="1"/>
        <v>1.3424749885617785E-4</v>
      </c>
      <c r="AB40" s="3"/>
      <c r="AC40" s="1"/>
      <c r="AD40" s="1"/>
      <c r="AE40" s="1"/>
      <c r="AF40" s="1"/>
      <c r="AG40" s="1"/>
    </row>
    <row r="41" spans="1:33" x14ac:dyDescent="0.35">
      <c r="A41" s="21" t="s">
        <v>10</v>
      </c>
      <c r="B41" s="94">
        <f>B42</f>
        <v>2.3600000000000003</v>
      </c>
      <c r="C41" s="94">
        <f t="shared" ref="C41:Y41" si="10">C42</f>
        <v>0.23</v>
      </c>
      <c r="D41" s="94">
        <f t="shared" si="10"/>
        <v>0.45</v>
      </c>
      <c r="E41" s="94">
        <f t="shared" si="10"/>
        <v>0.08</v>
      </c>
      <c r="F41" s="94">
        <f t="shared" si="10"/>
        <v>1.6199999999999999</v>
      </c>
      <c r="G41" s="94">
        <f t="shared" si="10"/>
        <v>0</v>
      </c>
      <c r="H41" s="94">
        <f t="shared" si="10"/>
        <v>0.7</v>
      </c>
      <c r="I41" s="94">
        <f t="shared" si="10"/>
        <v>1.5</v>
      </c>
      <c r="J41" s="94">
        <f t="shared" si="10"/>
        <v>2.1799999999999997</v>
      </c>
      <c r="K41" s="94">
        <f t="shared" si="10"/>
        <v>5.46</v>
      </c>
      <c r="L41" s="94">
        <f t="shared" si="10"/>
        <v>3.67</v>
      </c>
      <c r="M41" s="94">
        <f t="shared" si="10"/>
        <v>3.12</v>
      </c>
      <c r="N41" s="94">
        <f t="shared" si="10"/>
        <v>5.7799999999999994</v>
      </c>
      <c r="O41" s="94">
        <f t="shared" si="10"/>
        <v>1.96</v>
      </c>
      <c r="P41" s="94">
        <f t="shared" si="10"/>
        <v>2.5</v>
      </c>
      <c r="Q41" s="94">
        <f t="shared" si="10"/>
        <v>0.87</v>
      </c>
      <c r="R41" s="94">
        <f t="shared" si="10"/>
        <v>1.18</v>
      </c>
      <c r="S41" s="94">
        <f t="shared" si="10"/>
        <v>0.76</v>
      </c>
      <c r="T41" s="94">
        <f t="shared" si="10"/>
        <v>0.87</v>
      </c>
      <c r="U41" s="94">
        <f t="shared" si="10"/>
        <v>0.95</v>
      </c>
      <c r="V41" s="94">
        <f t="shared" si="10"/>
        <v>2.4099999999999997</v>
      </c>
      <c r="W41" s="94">
        <f t="shared" si="10"/>
        <v>0</v>
      </c>
      <c r="X41" s="94">
        <f t="shared" si="10"/>
        <v>1.31</v>
      </c>
      <c r="Y41" s="94">
        <f t="shared" si="10"/>
        <v>39.959999999999994</v>
      </c>
      <c r="Z41" s="95">
        <f t="shared" si="1"/>
        <v>1.6711931633311109E-3</v>
      </c>
      <c r="AB41" s="2"/>
      <c r="AC41" s="1"/>
      <c r="AD41" s="1"/>
      <c r="AE41" s="1"/>
      <c r="AF41" s="1"/>
      <c r="AG41" s="1"/>
    </row>
    <row r="42" spans="1:33" x14ac:dyDescent="0.35">
      <c r="A42" s="20" t="s">
        <v>54</v>
      </c>
      <c r="B42" s="96">
        <v>2.3600000000000003</v>
      </c>
      <c r="C42" s="96">
        <v>0.23</v>
      </c>
      <c r="D42" s="96">
        <v>0.45</v>
      </c>
      <c r="E42" s="96">
        <v>0.08</v>
      </c>
      <c r="F42" s="96">
        <v>1.6199999999999999</v>
      </c>
      <c r="G42" s="96"/>
      <c r="H42" s="96">
        <v>0.7</v>
      </c>
      <c r="I42" s="96">
        <v>1.5</v>
      </c>
      <c r="J42" s="96">
        <v>2.1799999999999997</v>
      </c>
      <c r="K42" s="96">
        <v>5.46</v>
      </c>
      <c r="L42" s="96">
        <v>3.67</v>
      </c>
      <c r="M42" s="96">
        <v>3.12</v>
      </c>
      <c r="N42" s="96">
        <v>5.7799999999999994</v>
      </c>
      <c r="O42" s="96">
        <v>1.96</v>
      </c>
      <c r="P42" s="96">
        <v>2.5</v>
      </c>
      <c r="Q42" s="96">
        <v>0.87</v>
      </c>
      <c r="R42" s="96">
        <v>1.18</v>
      </c>
      <c r="S42" s="96">
        <v>0.76</v>
      </c>
      <c r="T42" s="96">
        <v>0.87</v>
      </c>
      <c r="U42" s="96">
        <v>0.95</v>
      </c>
      <c r="V42" s="96">
        <v>2.4099999999999997</v>
      </c>
      <c r="W42" s="96"/>
      <c r="X42" s="96">
        <v>1.31</v>
      </c>
      <c r="Y42" s="96">
        <v>39.959999999999994</v>
      </c>
      <c r="Z42" s="97">
        <f t="shared" si="1"/>
        <v>1.6711931633311109E-3</v>
      </c>
      <c r="AB42" s="3"/>
      <c r="AC42" s="1"/>
      <c r="AD42" s="1"/>
      <c r="AE42" s="1"/>
      <c r="AF42" s="1"/>
      <c r="AG42" s="1"/>
    </row>
    <row r="43" spans="1:33" x14ac:dyDescent="0.35">
      <c r="A43" s="21" t="s">
        <v>12</v>
      </c>
      <c r="B43" s="94">
        <f>B44</f>
        <v>14.950000000000001</v>
      </c>
      <c r="C43" s="94">
        <f t="shared" ref="C43:Y43" si="11">C44</f>
        <v>39.299999999999997</v>
      </c>
      <c r="D43" s="94">
        <f t="shared" si="11"/>
        <v>5.77</v>
      </c>
      <c r="E43" s="94">
        <f t="shared" si="11"/>
        <v>35.019999999999996</v>
      </c>
      <c r="F43" s="94">
        <f t="shared" si="11"/>
        <v>14.850000000000001</v>
      </c>
      <c r="G43" s="94">
        <f t="shared" si="11"/>
        <v>46.59</v>
      </c>
      <c r="H43" s="94">
        <f t="shared" si="11"/>
        <v>26.410000000000004</v>
      </c>
      <c r="I43" s="94">
        <f t="shared" si="11"/>
        <v>62.970000000000006</v>
      </c>
      <c r="J43" s="94">
        <f t="shared" si="11"/>
        <v>54.77</v>
      </c>
      <c r="K43" s="94">
        <f t="shared" si="11"/>
        <v>156.88</v>
      </c>
      <c r="L43" s="94">
        <f t="shared" si="11"/>
        <v>131.72000000000003</v>
      </c>
      <c r="M43" s="94">
        <f t="shared" si="11"/>
        <v>203.96999999999997</v>
      </c>
      <c r="N43" s="94">
        <f t="shared" si="11"/>
        <v>171.32</v>
      </c>
      <c r="O43" s="94">
        <f t="shared" si="11"/>
        <v>203.06000000000003</v>
      </c>
      <c r="P43" s="94">
        <f t="shared" si="11"/>
        <v>282</v>
      </c>
      <c r="Q43" s="94">
        <f t="shared" si="11"/>
        <v>359.99000000000012</v>
      </c>
      <c r="R43" s="94">
        <f t="shared" si="11"/>
        <v>190.51000000000002</v>
      </c>
      <c r="S43" s="94">
        <f t="shared" si="11"/>
        <v>184.97000000000003</v>
      </c>
      <c r="T43" s="94">
        <f t="shared" si="11"/>
        <v>87.2</v>
      </c>
      <c r="U43" s="94">
        <f t="shared" si="11"/>
        <v>129.60999999999999</v>
      </c>
      <c r="V43" s="94">
        <f t="shared" si="11"/>
        <v>141.34</v>
      </c>
      <c r="W43" s="94">
        <f t="shared" si="11"/>
        <v>39.099999999999994</v>
      </c>
      <c r="X43" s="94">
        <f t="shared" si="11"/>
        <v>141.81</v>
      </c>
      <c r="Y43" s="94">
        <f t="shared" si="11"/>
        <v>2724.11</v>
      </c>
      <c r="Z43" s="95">
        <f t="shared" si="1"/>
        <v>0.11392677698102886</v>
      </c>
      <c r="AB43" s="2"/>
      <c r="AC43" s="1"/>
      <c r="AD43" s="1"/>
      <c r="AE43" s="1"/>
      <c r="AF43" s="1"/>
      <c r="AG43" s="1"/>
    </row>
    <row r="44" spans="1:33" x14ac:dyDescent="0.35">
      <c r="A44" s="20" t="s">
        <v>56</v>
      </c>
      <c r="B44" s="96">
        <v>14.950000000000001</v>
      </c>
      <c r="C44" s="96">
        <v>39.299999999999997</v>
      </c>
      <c r="D44" s="96">
        <v>5.77</v>
      </c>
      <c r="E44" s="96">
        <v>35.019999999999996</v>
      </c>
      <c r="F44" s="96">
        <v>14.850000000000001</v>
      </c>
      <c r="G44" s="96">
        <v>46.59</v>
      </c>
      <c r="H44" s="96">
        <v>26.410000000000004</v>
      </c>
      <c r="I44" s="96">
        <v>62.970000000000006</v>
      </c>
      <c r="J44" s="96">
        <v>54.77</v>
      </c>
      <c r="K44" s="96">
        <v>156.88</v>
      </c>
      <c r="L44" s="96">
        <v>131.72000000000003</v>
      </c>
      <c r="M44" s="96">
        <v>203.96999999999997</v>
      </c>
      <c r="N44" s="96">
        <v>171.32</v>
      </c>
      <c r="O44" s="96">
        <v>203.06000000000003</v>
      </c>
      <c r="P44" s="96">
        <v>282</v>
      </c>
      <c r="Q44" s="96">
        <v>359.99000000000012</v>
      </c>
      <c r="R44" s="96">
        <v>190.51000000000002</v>
      </c>
      <c r="S44" s="96">
        <v>184.97000000000003</v>
      </c>
      <c r="T44" s="96">
        <v>87.2</v>
      </c>
      <c r="U44" s="96">
        <v>129.60999999999999</v>
      </c>
      <c r="V44" s="96">
        <v>141.34</v>
      </c>
      <c r="W44" s="96">
        <v>39.099999999999994</v>
      </c>
      <c r="X44" s="96">
        <v>141.81</v>
      </c>
      <c r="Y44" s="96">
        <v>2724.11</v>
      </c>
      <c r="Z44" s="97">
        <f t="shared" si="1"/>
        <v>0.11392677698102886</v>
      </c>
      <c r="AB44" s="3"/>
      <c r="AC44" s="1"/>
      <c r="AD44" s="1"/>
      <c r="AE44" s="1"/>
      <c r="AF44" s="1"/>
      <c r="AG44" s="1"/>
    </row>
    <row r="45" spans="1:33" x14ac:dyDescent="0.35">
      <c r="A45" s="21" t="s">
        <v>13</v>
      </c>
      <c r="B45" s="94">
        <f>B46</f>
        <v>2.12</v>
      </c>
      <c r="C45" s="94">
        <f t="shared" ref="C45:Y45" si="12">C46</f>
        <v>1.85</v>
      </c>
      <c r="D45" s="94">
        <f t="shared" si="12"/>
        <v>0</v>
      </c>
      <c r="E45" s="94">
        <f t="shared" si="12"/>
        <v>6.19</v>
      </c>
      <c r="F45" s="94">
        <f t="shared" si="12"/>
        <v>7.0000000000000007E-2</v>
      </c>
      <c r="G45" s="94">
        <f t="shared" si="12"/>
        <v>0.64</v>
      </c>
      <c r="H45" s="94">
        <f t="shared" si="12"/>
        <v>5.52</v>
      </c>
      <c r="I45" s="94">
        <f t="shared" si="12"/>
        <v>0</v>
      </c>
      <c r="J45" s="94">
        <f t="shared" si="12"/>
        <v>0.75</v>
      </c>
      <c r="K45" s="94">
        <f t="shared" si="12"/>
        <v>0.37</v>
      </c>
      <c r="L45" s="94">
        <f t="shared" si="12"/>
        <v>1.65</v>
      </c>
      <c r="M45" s="94">
        <f t="shared" si="12"/>
        <v>0.73</v>
      </c>
      <c r="N45" s="94">
        <f t="shared" si="12"/>
        <v>0.51</v>
      </c>
      <c r="O45" s="94">
        <f t="shared" si="12"/>
        <v>0.51</v>
      </c>
      <c r="P45" s="94">
        <f t="shared" si="12"/>
        <v>0</v>
      </c>
      <c r="Q45" s="94">
        <f t="shared" si="12"/>
        <v>0</v>
      </c>
      <c r="R45" s="94">
        <f t="shared" si="12"/>
        <v>0.2</v>
      </c>
      <c r="S45" s="94">
        <f t="shared" si="12"/>
        <v>1.75</v>
      </c>
      <c r="T45" s="94">
        <f t="shared" si="12"/>
        <v>0</v>
      </c>
      <c r="U45" s="94">
        <f t="shared" si="12"/>
        <v>0</v>
      </c>
      <c r="V45" s="94">
        <f t="shared" si="12"/>
        <v>0.22</v>
      </c>
      <c r="W45" s="94">
        <f t="shared" si="12"/>
        <v>0</v>
      </c>
      <c r="X45" s="94">
        <f t="shared" si="12"/>
        <v>0.04</v>
      </c>
      <c r="Y45" s="94">
        <f t="shared" si="12"/>
        <v>23.12</v>
      </c>
      <c r="Z45" s="95">
        <f t="shared" si="1"/>
        <v>9.6691656497035258E-4</v>
      </c>
      <c r="AB45" s="2"/>
      <c r="AC45" s="1"/>
      <c r="AD45" s="1"/>
      <c r="AE45" s="1"/>
      <c r="AF45" s="1"/>
      <c r="AG45" s="1"/>
    </row>
    <row r="46" spans="1:33" x14ac:dyDescent="0.35">
      <c r="A46" s="20" t="s">
        <v>57</v>
      </c>
      <c r="B46" s="96">
        <v>2.12</v>
      </c>
      <c r="C46" s="96">
        <v>1.85</v>
      </c>
      <c r="D46" s="96"/>
      <c r="E46" s="96">
        <v>6.19</v>
      </c>
      <c r="F46" s="96">
        <v>7.0000000000000007E-2</v>
      </c>
      <c r="G46" s="96">
        <v>0.64</v>
      </c>
      <c r="H46" s="96">
        <v>5.52</v>
      </c>
      <c r="I46" s="96"/>
      <c r="J46" s="96">
        <v>0.75</v>
      </c>
      <c r="K46" s="96">
        <v>0.37</v>
      </c>
      <c r="L46" s="96">
        <v>1.65</v>
      </c>
      <c r="M46" s="96">
        <v>0.73</v>
      </c>
      <c r="N46" s="96">
        <v>0.51</v>
      </c>
      <c r="O46" s="96">
        <v>0.51</v>
      </c>
      <c r="P46" s="96"/>
      <c r="Q46" s="96"/>
      <c r="R46" s="96">
        <v>0.2</v>
      </c>
      <c r="S46" s="96">
        <v>1.75</v>
      </c>
      <c r="T46" s="96"/>
      <c r="U46" s="96"/>
      <c r="V46" s="96">
        <v>0.22</v>
      </c>
      <c r="W46" s="96"/>
      <c r="X46" s="96">
        <v>0.04</v>
      </c>
      <c r="Y46" s="96">
        <v>23.12</v>
      </c>
      <c r="Z46" s="97">
        <f t="shared" si="1"/>
        <v>9.6691656497035258E-4</v>
      </c>
      <c r="AB46" s="3"/>
      <c r="AC46" s="1"/>
      <c r="AD46" s="1"/>
      <c r="AE46" s="1"/>
      <c r="AF46" s="1"/>
      <c r="AG46" s="1"/>
    </row>
    <row r="47" spans="1:33" x14ac:dyDescent="0.35">
      <c r="A47" s="22" t="s">
        <v>15</v>
      </c>
      <c r="B47" s="184">
        <v>428.05999999999989</v>
      </c>
      <c r="C47" s="184">
        <v>419.03000000000009</v>
      </c>
      <c r="D47" s="184">
        <v>205.03000000000003</v>
      </c>
      <c r="E47" s="184">
        <v>297.75999999999993</v>
      </c>
      <c r="F47" s="184">
        <v>373.22</v>
      </c>
      <c r="G47" s="184">
        <v>603.87000000000012</v>
      </c>
      <c r="H47" s="184">
        <v>957.07</v>
      </c>
      <c r="I47" s="184">
        <v>867.66</v>
      </c>
      <c r="J47" s="184">
        <v>1070.3000000000002</v>
      </c>
      <c r="K47" s="184">
        <v>1276.1799999999998</v>
      </c>
      <c r="L47" s="184">
        <v>1326.73</v>
      </c>
      <c r="M47" s="184">
        <v>1843.3000000000002</v>
      </c>
      <c r="N47" s="184">
        <v>1657.67</v>
      </c>
      <c r="O47" s="184">
        <v>1785.5400000000004</v>
      </c>
      <c r="P47" s="184">
        <v>1674.7300000000002</v>
      </c>
      <c r="Q47" s="184">
        <v>1903.7400000000002</v>
      </c>
      <c r="R47" s="184">
        <v>1340.9900000000002</v>
      </c>
      <c r="S47" s="184">
        <v>1170.3499999999999</v>
      </c>
      <c r="T47" s="184">
        <v>1230.6699999999998</v>
      </c>
      <c r="U47" s="184">
        <v>1077.55</v>
      </c>
      <c r="V47" s="184">
        <v>1399.58</v>
      </c>
      <c r="W47" s="184">
        <v>821.03000000000009</v>
      </c>
      <c r="X47" s="184">
        <v>181</v>
      </c>
      <c r="Y47" s="184">
        <v>23911.06</v>
      </c>
      <c r="Z47" s="98">
        <f t="shared" si="1"/>
        <v>1</v>
      </c>
    </row>
    <row r="51" spans="1:25" ht="15.5" x14ac:dyDescent="0.35">
      <c r="A51" s="27" t="s">
        <v>79</v>
      </c>
      <c r="B51" s="93" t="s">
        <v>250</v>
      </c>
      <c r="C51" s="93">
        <v>2000</v>
      </c>
      <c r="D51" s="93">
        <v>2001</v>
      </c>
      <c r="E51" s="93">
        <v>2002</v>
      </c>
      <c r="F51" s="93">
        <v>2003</v>
      </c>
      <c r="G51" s="93">
        <v>2004</v>
      </c>
      <c r="H51" s="93">
        <v>2005</v>
      </c>
      <c r="I51" s="93">
        <v>2006</v>
      </c>
      <c r="J51" s="93">
        <v>2007</v>
      </c>
      <c r="K51" s="93">
        <v>2008</v>
      </c>
      <c r="L51" s="93">
        <v>2009</v>
      </c>
      <c r="M51" s="93">
        <v>2010</v>
      </c>
      <c r="N51" s="93">
        <v>2011</v>
      </c>
      <c r="O51" s="93">
        <v>2012</v>
      </c>
      <c r="P51" s="93">
        <v>2013</v>
      </c>
      <c r="Q51" s="93">
        <v>2014</v>
      </c>
      <c r="R51" s="93">
        <v>2015</v>
      </c>
      <c r="S51" s="93">
        <v>2016</v>
      </c>
      <c r="T51" s="93">
        <v>2017</v>
      </c>
      <c r="U51" s="93">
        <v>2018</v>
      </c>
      <c r="V51" s="93">
        <v>2019</v>
      </c>
      <c r="W51" s="93">
        <v>2020</v>
      </c>
      <c r="X51" s="23" t="s">
        <v>80</v>
      </c>
    </row>
    <row r="52" spans="1:25" x14ac:dyDescent="0.35">
      <c r="A52" s="24" t="s">
        <v>0</v>
      </c>
      <c r="B52" s="99">
        <f>B4/$Y$4</f>
        <v>4.7122846738226103E-3</v>
      </c>
      <c r="C52" s="99">
        <f t="shared" ref="C52:W52" si="13">C4/$Y$4</f>
        <v>1.1218101719881612E-2</v>
      </c>
      <c r="D52" s="99">
        <f t="shared" si="13"/>
        <v>2.0690407670590161E-2</v>
      </c>
      <c r="E52" s="99">
        <f t="shared" si="13"/>
        <v>1.0386120923635073E-2</v>
      </c>
      <c r="F52" s="99">
        <f t="shared" si="13"/>
        <v>9.5745986715585311E-3</v>
      </c>
      <c r="G52" s="99">
        <f t="shared" si="13"/>
        <v>4.8623139977359208E-3</v>
      </c>
      <c r="H52" s="99">
        <f t="shared" si="13"/>
        <v>1.3127565842414653E-2</v>
      </c>
      <c r="I52" s="99">
        <f t="shared" si="13"/>
        <v>2.1542847011006696E-2</v>
      </c>
      <c r="J52" s="99">
        <f t="shared" si="13"/>
        <v>3.8721204599080725E-2</v>
      </c>
      <c r="K52" s="99">
        <f t="shared" si="13"/>
        <v>6.1021017744377307E-2</v>
      </c>
      <c r="L52" s="99">
        <f t="shared" si="13"/>
        <v>3.3511095350454857E-2</v>
      </c>
      <c r="M52" s="99">
        <f>M4/$Y$4</f>
        <v>5.8729660797337657E-2</v>
      </c>
      <c r="N52" s="99">
        <f t="shared" si="13"/>
        <v>5.0116613701768987E-2</v>
      </c>
      <c r="O52" s="99">
        <f t="shared" si="13"/>
        <v>0.11803898034615855</v>
      </c>
      <c r="P52" s="99">
        <f t="shared" si="13"/>
        <v>7.7728828816541418E-2</v>
      </c>
      <c r="Q52" s="99">
        <f t="shared" si="13"/>
        <v>0.14992021167773698</v>
      </c>
      <c r="R52" s="99">
        <f t="shared" si="13"/>
        <v>6.933400619211938E-2</v>
      </c>
      <c r="S52" s="99">
        <f t="shared" si="13"/>
        <v>8.3136703992143915E-2</v>
      </c>
      <c r="T52" s="99">
        <f t="shared" si="13"/>
        <v>6.8195147233322873E-2</v>
      </c>
      <c r="U52" s="99">
        <f t="shared" si="13"/>
        <v>3.315648058484158E-2</v>
      </c>
      <c r="V52" s="99">
        <f t="shared" si="13"/>
        <v>2.6452897611805942E-2</v>
      </c>
      <c r="W52" s="99">
        <f t="shared" si="13"/>
        <v>3.5775174238601187E-2</v>
      </c>
      <c r="X52" s="173">
        <f>X4/Y4</f>
        <v>4.7736603063326014E-5</v>
      </c>
    </row>
    <row r="53" spans="1:25" x14ac:dyDescent="0.35">
      <c r="A53" s="24" t="s">
        <v>1</v>
      </c>
      <c r="B53" s="99">
        <f>B13/$Y$13</f>
        <v>1.5279561802065448E-2</v>
      </c>
      <c r="C53" s="99">
        <f t="shared" ref="C53:W53" si="14">C13/$Y$13</f>
        <v>2.2702488488713188E-2</v>
      </c>
      <c r="D53" s="99">
        <f t="shared" si="14"/>
        <v>6.285308092334168E-3</v>
      </c>
      <c r="E53" s="99">
        <f t="shared" si="14"/>
        <v>1.6633341785797916E-2</v>
      </c>
      <c r="F53" s="99">
        <f t="shared" si="14"/>
        <v>1.1147553704327245E-2</v>
      </c>
      <c r="G53" s="99">
        <f t="shared" si="14"/>
        <v>2.5264555213300025E-2</v>
      </c>
      <c r="H53" s="99">
        <f t="shared" si="14"/>
        <v>4.5428533026273296E-2</v>
      </c>
      <c r="I53" s="99">
        <f t="shared" si="14"/>
        <v>3.8564023262291067E-2</v>
      </c>
      <c r="J53" s="99">
        <f t="shared" si="14"/>
        <v>5.1499065379120745E-2</v>
      </c>
      <c r="K53" s="99">
        <f t="shared" si="14"/>
        <v>5.575301067089012E-2</v>
      </c>
      <c r="L53" s="99">
        <f t="shared" si="14"/>
        <v>5.8420386790322062E-2</v>
      </c>
      <c r="M53" s="99">
        <f t="shared" si="14"/>
        <v>7.279650483661107E-2</v>
      </c>
      <c r="N53" s="99">
        <f t="shared" si="14"/>
        <v>6.6245151957299811E-2</v>
      </c>
      <c r="O53" s="99">
        <f t="shared" si="14"/>
        <v>7.6985324581568371E-2</v>
      </c>
      <c r="P53" s="99">
        <f t="shared" si="14"/>
        <v>6.8440021449860944E-2</v>
      </c>
      <c r="Q53" s="99">
        <f t="shared" si="14"/>
        <v>6.7542120293813207E-2</v>
      </c>
      <c r="R53" s="99">
        <f t="shared" si="14"/>
        <v>5.5866633965328254E-2</v>
      </c>
      <c r="S53" s="99">
        <f t="shared" si="14"/>
        <v>3.9254076928512932E-2</v>
      </c>
      <c r="T53" s="99">
        <f t="shared" si="14"/>
        <v>5.1530935327560715E-2</v>
      </c>
      <c r="U53" s="99">
        <f t="shared" si="14"/>
        <v>4.8579500972033424E-2</v>
      </c>
      <c r="V53" s="99">
        <f t="shared" si="14"/>
        <v>6.5886268624867156E-2</v>
      </c>
      <c r="W53" s="99">
        <f t="shared" si="14"/>
        <v>3.6524346562133235E-2</v>
      </c>
      <c r="X53" s="171">
        <f>X13/Y13</f>
        <v>3.3712862849755356E-3</v>
      </c>
    </row>
    <row r="54" spans="1:25" x14ac:dyDescent="0.35">
      <c r="A54" s="24" t="s">
        <v>2</v>
      </c>
      <c r="B54" s="99">
        <f>B17/$Y$17</f>
        <v>2.4961326650578552E-2</v>
      </c>
      <c r="C54" s="99">
        <f t="shared" ref="C54:W54" si="15">C17/$Y$17</f>
        <v>2.0469030381783306E-2</v>
      </c>
      <c r="D54" s="99">
        <f t="shared" si="15"/>
        <v>7.1777736526205064E-3</v>
      </c>
      <c r="E54" s="99">
        <f t="shared" si="15"/>
        <v>7.1282717653610543E-3</v>
      </c>
      <c r="F54" s="99">
        <f t="shared" si="15"/>
        <v>9.8756265082606282E-3</v>
      </c>
      <c r="G54" s="99">
        <f t="shared" si="15"/>
        <v>1.8352824701441745E-2</v>
      </c>
      <c r="H54" s="99">
        <f t="shared" si="15"/>
        <v>3.9304498484004705E-2</v>
      </c>
      <c r="I54" s="99">
        <f t="shared" si="15"/>
        <v>2.4033166264463834E-2</v>
      </c>
      <c r="J54" s="99">
        <f t="shared" si="15"/>
        <v>4.2621124930387971E-2</v>
      </c>
      <c r="K54" s="99">
        <f t="shared" si="15"/>
        <v>3.3042509745684054E-2</v>
      </c>
      <c r="L54" s="99">
        <f t="shared" si="15"/>
        <v>3.8772353195965593E-2</v>
      </c>
      <c r="M54" s="99">
        <f t="shared" si="15"/>
        <v>0.10854526328816286</v>
      </c>
      <c r="N54" s="99">
        <f t="shared" si="15"/>
        <v>0.12417548419033475</v>
      </c>
      <c r="O54" s="99">
        <f t="shared" si="15"/>
        <v>0.10641668213600645</v>
      </c>
      <c r="P54" s="99">
        <f t="shared" si="15"/>
        <v>9.1244353690984478E-2</v>
      </c>
      <c r="Q54" s="99">
        <f t="shared" si="15"/>
        <v>9.9573046222387246E-2</v>
      </c>
      <c r="R54" s="99">
        <f t="shared" si="15"/>
        <v>4.3586411731947279E-2</v>
      </c>
      <c r="S54" s="99">
        <f t="shared" si="15"/>
        <v>4.3722541921910774E-2</v>
      </c>
      <c r="T54" s="99">
        <f t="shared" si="15"/>
        <v>2.4948951178763692E-2</v>
      </c>
      <c r="U54" s="99">
        <f t="shared" si="15"/>
        <v>1.8365200173256605E-2</v>
      </c>
      <c r="V54" s="99">
        <f t="shared" si="15"/>
        <v>2.9775385186560237E-2</v>
      </c>
      <c r="W54" s="99">
        <f t="shared" si="15"/>
        <v>2.7349792710847105E-2</v>
      </c>
      <c r="X54" s="101">
        <f>X17/Y17</f>
        <v>1.6558381288286617E-2</v>
      </c>
      <c r="Y54" s="176"/>
    </row>
    <row r="55" spans="1:25" x14ac:dyDescent="0.35">
      <c r="A55" s="24" t="s">
        <v>3</v>
      </c>
      <c r="B55" s="99">
        <f>B21/$Y$21</f>
        <v>0</v>
      </c>
      <c r="C55" s="99">
        <f t="shared" ref="C55:W55" si="16">C21/$Y$21</f>
        <v>0</v>
      </c>
      <c r="D55" s="99">
        <f t="shared" si="16"/>
        <v>0</v>
      </c>
      <c r="E55" s="99">
        <f t="shared" si="16"/>
        <v>0</v>
      </c>
      <c r="F55" s="99">
        <f t="shared" si="16"/>
        <v>0</v>
      </c>
      <c r="G55" s="99">
        <f t="shared" si="16"/>
        <v>0</v>
      </c>
      <c r="H55" s="99">
        <f t="shared" si="16"/>
        <v>0</v>
      </c>
      <c r="I55" s="99">
        <f t="shared" si="16"/>
        <v>0.46666666666666662</v>
      </c>
      <c r="J55" s="99">
        <f t="shared" si="16"/>
        <v>0</v>
      </c>
      <c r="K55" s="99">
        <f t="shared" si="16"/>
        <v>0.26666666666666661</v>
      </c>
      <c r="L55" s="99">
        <f t="shared" si="16"/>
        <v>0</v>
      </c>
      <c r="M55" s="99">
        <f t="shared" si="16"/>
        <v>0</v>
      </c>
      <c r="N55" s="99">
        <f t="shared" si="16"/>
        <v>0</v>
      </c>
      <c r="O55" s="99">
        <f t="shared" si="16"/>
        <v>0</v>
      </c>
      <c r="P55" s="99">
        <f t="shared" si="16"/>
        <v>0</v>
      </c>
      <c r="Q55" s="99">
        <f t="shared" si="16"/>
        <v>0</v>
      </c>
      <c r="R55" s="99">
        <f t="shared" si="16"/>
        <v>0</v>
      </c>
      <c r="S55" s="99">
        <f t="shared" si="16"/>
        <v>0</v>
      </c>
      <c r="T55" s="99">
        <f t="shared" si="16"/>
        <v>0.26666666666666661</v>
      </c>
      <c r="U55" s="99">
        <f t="shared" si="16"/>
        <v>0</v>
      </c>
      <c r="V55" s="99">
        <f t="shared" si="16"/>
        <v>0</v>
      </c>
      <c r="W55" s="99">
        <f t="shared" si="16"/>
        <v>0</v>
      </c>
      <c r="X55" s="101">
        <f>X21/Y21</f>
        <v>0</v>
      </c>
      <c r="Y55" s="174"/>
    </row>
    <row r="56" spans="1:25" x14ac:dyDescent="0.35">
      <c r="A56" s="24" t="s">
        <v>4</v>
      </c>
      <c r="B56" s="99">
        <f>B24/$Y$24</f>
        <v>4.1368935690109061E-3</v>
      </c>
      <c r="C56" s="99">
        <f t="shared" ref="C56:W56" si="17">C24/$Y$24</f>
        <v>0</v>
      </c>
      <c r="D56" s="99">
        <f t="shared" si="17"/>
        <v>0</v>
      </c>
      <c r="E56" s="99">
        <f t="shared" si="17"/>
        <v>0</v>
      </c>
      <c r="F56" s="99">
        <f t="shared" si="17"/>
        <v>0</v>
      </c>
      <c r="G56" s="99">
        <f t="shared" si="17"/>
        <v>0</v>
      </c>
      <c r="H56" s="99">
        <f t="shared" si="17"/>
        <v>1.3162843174125613E-3</v>
      </c>
      <c r="I56" s="99">
        <f t="shared" si="17"/>
        <v>4.3249341857841288E-2</v>
      </c>
      <c r="J56" s="99">
        <f t="shared" si="17"/>
        <v>0</v>
      </c>
      <c r="K56" s="99">
        <f t="shared" si="17"/>
        <v>5.5471981948100784E-3</v>
      </c>
      <c r="L56" s="99">
        <f t="shared" si="17"/>
        <v>7.2113576532531032E-2</v>
      </c>
      <c r="M56" s="99">
        <f t="shared" si="17"/>
        <v>2.2846934937946598E-2</v>
      </c>
      <c r="N56" s="99">
        <f t="shared" si="17"/>
        <v>0.24680330951485521</v>
      </c>
      <c r="O56" s="99">
        <f t="shared" si="17"/>
        <v>0.15522752914629562</v>
      </c>
      <c r="P56" s="99">
        <f t="shared" si="17"/>
        <v>0.25075216246709292</v>
      </c>
      <c r="Q56" s="99">
        <f t="shared" si="17"/>
        <v>6.5908236179014659E-2</v>
      </c>
      <c r="R56" s="99">
        <f t="shared" si="17"/>
        <v>1.6829635201203459E-2</v>
      </c>
      <c r="S56" s="99">
        <f t="shared" si="17"/>
        <v>0</v>
      </c>
      <c r="T56" s="99">
        <f t="shared" si="17"/>
        <v>2.2658894321173375E-2</v>
      </c>
      <c r="U56" s="99">
        <f t="shared" si="17"/>
        <v>4.98307634449041E-2</v>
      </c>
      <c r="V56" s="99">
        <f t="shared" si="17"/>
        <v>4.2779240315908233E-2</v>
      </c>
      <c r="W56" s="99">
        <f t="shared" si="17"/>
        <v>0</v>
      </c>
      <c r="X56" s="101">
        <f>X24/Y24</f>
        <v>0</v>
      </c>
    </row>
    <row r="57" spans="1:25" x14ac:dyDescent="0.35">
      <c r="A57" s="24" t="s">
        <v>6</v>
      </c>
      <c r="B57" s="99">
        <f>B29/$Y$29</f>
        <v>2.8939717916282085E-2</v>
      </c>
      <c r="C57" s="99">
        <f t="shared" ref="C57:W57" si="18">C29/$Y$29</f>
        <v>1.9568057032869342E-2</v>
      </c>
      <c r="D57" s="99">
        <f t="shared" si="18"/>
        <v>1.2470482360974497E-2</v>
      </c>
      <c r="E57" s="99">
        <f t="shared" si="18"/>
        <v>1.1684558166273907E-2</v>
      </c>
      <c r="F57" s="99">
        <f t="shared" si="18"/>
        <v>2.4313923350559787E-2</v>
      </c>
      <c r="G57" s="99">
        <f t="shared" si="18"/>
        <v>3.7355656167867589E-2</v>
      </c>
      <c r="H57" s="99">
        <f t="shared" si="18"/>
        <v>5.8986764211825984E-2</v>
      </c>
      <c r="I57" s="99">
        <f t="shared" si="18"/>
        <v>3.8929930249227723E-2</v>
      </c>
      <c r="J57" s="99">
        <f t="shared" si="18"/>
        <v>5.1792161861573052E-2</v>
      </c>
      <c r="K57" s="99">
        <f t="shared" si="18"/>
        <v>4.570610073656136E-2</v>
      </c>
      <c r="L57" s="99">
        <f t="shared" si="18"/>
        <v>6.6793853781714402E-2</v>
      </c>
      <c r="M57" s="99">
        <f t="shared" si="18"/>
        <v>8.907262157871311E-2</v>
      </c>
      <c r="N57" s="99">
        <f t="shared" si="18"/>
        <v>7.0180119756412043E-2</v>
      </c>
      <c r="O57" s="99">
        <f t="shared" si="18"/>
        <v>5.8695681176751703E-2</v>
      </c>
      <c r="P57" s="99">
        <f t="shared" si="18"/>
        <v>5.8020125966183438E-2</v>
      </c>
      <c r="Q57" s="99">
        <f t="shared" si="18"/>
        <v>5.9246313251433903E-2</v>
      </c>
      <c r="R57" s="99">
        <f t="shared" si="18"/>
        <v>3.7968143387503081E-2</v>
      </c>
      <c r="S57" s="99">
        <f t="shared" si="18"/>
        <v>4.4991734454649872E-2</v>
      </c>
      <c r="T57" s="99">
        <f t="shared" si="18"/>
        <v>5.2263958947589277E-2</v>
      </c>
      <c r="U57" s="99">
        <f t="shared" si="18"/>
        <v>4.0356237121091751E-2</v>
      </c>
      <c r="V57" s="99">
        <f t="shared" si="18"/>
        <v>6.060833928638569E-2</v>
      </c>
      <c r="W57" s="99">
        <f t="shared" si="18"/>
        <v>3.2048242161679646E-2</v>
      </c>
      <c r="X57" s="173">
        <f>X29/Y29</f>
        <v>7.2770758768573222E-6</v>
      </c>
    </row>
    <row r="58" spans="1:25" x14ac:dyDescent="0.35">
      <c r="A58" s="24" t="s">
        <v>7</v>
      </c>
      <c r="B58" s="99">
        <f>B34/$Y$34</f>
        <v>9.8328446910875902E-3</v>
      </c>
      <c r="C58" s="99">
        <f t="shared" ref="C58:W58" si="19">C34/$Y$34</f>
        <v>5.9430286870116754E-3</v>
      </c>
      <c r="D58" s="99">
        <f t="shared" si="19"/>
        <v>4.4206614822792176E-3</v>
      </c>
      <c r="E58" s="99">
        <f t="shared" si="19"/>
        <v>5.8270969159098041E-3</v>
      </c>
      <c r="F58" s="99">
        <f t="shared" si="19"/>
        <v>1.6395193102669781E-2</v>
      </c>
      <c r="G58" s="99">
        <f t="shared" si="19"/>
        <v>1.3530458022020936E-2</v>
      </c>
      <c r="H58" s="99">
        <f t="shared" si="19"/>
        <v>1.8018237898095972E-2</v>
      </c>
      <c r="I58" s="99">
        <f t="shared" si="19"/>
        <v>4.5219492401892741E-2</v>
      </c>
      <c r="J58" s="99">
        <f t="shared" si="19"/>
        <v>3.7430707885496017E-2</v>
      </c>
      <c r="K58" s="99">
        <f t="shared" si="19"/>
        <v>6.6340430595004551E-2</v>
      </c>
      <c r="L58" s="99">
        <f t="shared" si="19"/>
        <v>3.9422903846799209E-2</v>
      </c>
      <c r="M58" s="99">
        <f t="shared" si="19"/>
        <v>6.0848925648073843E-2</v>
      </c>
      <c r="N58" s="99">
        <f t="shared" si="19"/>
        <v>6.8112966358430518E-2</v>
      </c>
      <c r="O58" s="99">
        <f t="shared" si="19"/>
        <v>8.0810546130166958E-2</v>
      </c>
      <c r="P58" s="99">
        <f t="shared" si="19"/>
        <v>6.2099768441541393E-2</v>
      </c>
      <c r="Q58" s="99">
        <f t="shared" si="19"/>
        <v>7.9211908023393798E-2</v>
      </c>
      <c r="R58" s="99">
        <f t="shared" si="19"/>
        <v>8.9548140667950041E-2</v>
      </c>
      <c r="S58" s="99">
        <f t="shared" si="19"/>
        <v>5.1824552518617721E-2</v>
      </c>
      <c r="T58" s="99">
        <f t="shared" si="19"/>
        <v>6.6258058020800592E-2</v>
      </c>
      <c r="U58" s="99">
        <f t="shared" si="19"/>
        <v>5.9460795230933033E-2</v>
      </c>
      <c r="V58" s="99">
        <f t="shared" si="19"/>
        <v>6.4668572422272308E-2</v>
      </c>
      <c r="W58" s="99">
        <f t="shared" si="19"/>
        <v>5.4774711009552161E-2</v>
      </c>
      <c r="X58" s="101">
        <f>X34/Y34</f>
        <v>0</v>
      </c>
    </row>
    <row r="59" spans="1:25" x14ac:dyDescent="0.35">
      <c r="A59" s="24" t="s">
        <v>8</v>
      </c>
      <c r="B59" s="99">
        <f>B37/$Y$37</f>
        <v>0</v>
      </c>
      <c r="C59" s="99">
        <f t="shared" ref="C59:W59" si="20">C37/$Y$37</f>
        <v>0</v>
      </c>
      <c r="D59" s="99">
        <f t="shared" si="20"/>
        <v>0</v>
      </c>
      <c r="E59" s="99">
        <f t="shared" si="20"/>
        <v>0</v>
      </c>
      <c r="F59" s="99">
        <f t="shared" si="20"/>
        <v>0</v>
      </c>
      <c r="G59" s="99">
        <f t="shared" si="20"/>
        <v>0</v>
      </c>
      <c r="H59" s="99">
        <f>H37/$Y$37</f>
        <v>1</v>
      </c>
      <c r="I59" s="99">
        <f t="shared" si="20"/>
        <v>0</v>
      </c>
      <c r="J59" s="99">
        <f t="shared" si="20"/>
        <v>0</v>
      </c>
      <c r="K59" s="99">
        <f t="shared" si="20"/>
        <v>0</v>
      </c>
      <c r="L59" s="99">
        <f t="shared" si="20"/>
        <v>0</v>
      </c>
      <c r="M59" s="99">
        <f t="shared" si="20"/>
        <v>0</v>
      </c>
      <c r="N59" s="99">
        <f t="shared" si="20"/>
        <v>0</v>
      </c>
      <c r="O59" s="99">
        <f t="shared" si="20"/>
        <v>0</v>
      </c>
      <c r="P59" s="99">
        <f t="shared" si="20"/>
        <v>0</v>
      </c>
      <c r="Q59" s="99">
        <f t="shared" si="20"/>
        <v>0</v>
      </c>
      <c r="R59" s="99">
        <f t="shared" si="20"/>
        <v>0</v>
      </c>
      <c r="S59" s="99">
        <f t="shared" si="20"/>
        <v>0</v>
      </c>
      <c r="T59" s="99">
        <f t="shared" si="20"/>
        <v>0</v>
      </c>
      <c r="U59" s="99">
        <f t="shared" si="20"/>
        <v>0</v>
      </c>
      <c r="V59" s="99">
        <f t="shared" si="20"/>
        <v>0</v>
      </c>
      <c r="W59" s="99">
        <f t="shared" si="20"/>
        <v>0</v>
      </c>
      <c r="X59" s="101">
        <f>X37/Y37</f>
        <v>0</v>
      </c>
    </row>
    <row r="60" spans="1:25" x14ac:dyDescent="0.35">
      <c r="A60" s="24" t="s">
        <v>9</v>
      </c>
      <c r="B60" s="99">
        <f>B39/$Y$39</f>
        <v>0</v>
      </c>
      <c r="C60" s="99">
        <f t="shared" ref="C60:W60" si="21">C39/$Y$39</f>
        <v>0</v>
      </c>
      <c r="D60" s="99">
        <f t="shared" si="21"/>
        <v>0</v>
      </c>
      <c r="E60" s="99">
        <f t="shared" si="21"/>
        <v>0</v>
      </c>
      <c r="F60" s="99">
        <f t="shared" si="21"/>
        <v>0</v>
      </c>
      <c r="G60" s="99">
        <f t="shared" si="21"/>
        <v>0</v>
      </c>
      <c r="H60" s="99">
        <f t="shared" si="21"/>
        <v>0</v>
      </c>
      <c r="I60" s="99">
        <f t="shared" si="21"/>
        <v>0</v>
      </c>
      <c r="J60" s="99">
        <f t="shared" si="21"/>
        <v>0</v>
      </c>
      <c r="K60" s="99">
        <f t="shared" si="21"/>
        <v>0</v>
      </c>
      <c r="L60" s="99">
        <f t="shared" si="21"/>
        <v>0</v>
      </c>
      <c r="M60" s="99">
        <f t="shared" si="21"/>
        <v>0</v>
      </c>
      <c r="N60" s="99">
        <f t="shared" si="21"/>
        <v>0</v>
      </c>
      <c r="O60" s="99">
        <f t="shared" si="21"/>
        <v>0</v>
      </c>
      <c r="P60" s="99">
        <f t="shared" si="21"/>
        <v>0</v>
      </c>
      <c r="Q60" s="99">
        <f t="shared" si="21"/>
        <v>0</v>
      </c>
      <c r="R60" s="99">
        <f t="shared" si="21"/>
        <v>0.20872274143302183</v>
      </c>
      <c r="S60" s="99">
        <f t="shared" si="21"/>
        <v>0.47040498442367601</v>
      </c>
      <c r="T60" s="99">
        <f t="shared" si="21"/>
        <v>0</v>
      </c>
      <c r="U60" s="99">
        <f t="shared" si="21"/>
        <v>0</v>
      </c>
      <c r="V60" s="99">
        <f t="shared" si="21"/>
        <v>0.32087227414330222</v>
      </c>
      <c r="W60" s="99">
        <f t="shared" si="21"/>
        <v>0</v>
      </c>
      <c r="X60" s="101">
        <f>X39/Y39</f>
        <v>0</v>
      </c>
    </row>
    <row r="61" spans="1:25" x14ac:dyDescent="0.35">
      <c r="A61" s="24" t="s">
        <v>10</v>
      </c>
      <c r="B61" s="99">
        <f>B41/$Y$41</f>
        <v>5.9059059059059074E-2</v>
      </c>
      <c r="C61" s="99">
        <f t="shared" ref="C61:W61" si="22">C41/$Y$41</f>
        <v>5.755755755755757E-3</v>
      </c>
      <c r="D61" s="99">
        <f t="shared" si="22"/>
        <v>1.1261261261261262E-2</v>
      </c>
      <c r="E61" s="99">
        <f t="shared" si="22"/>
        <v>2.0020020020020024E-3</v>
      </c>
      <c r="F61" s="99">
        <f t="shared" si="22"/>
        <v>4.0540540540540543E-2</v>
      </c>
      <c r="G61" s="99">
        <f t="shared" si="22"/>
        <v>0</v>
      </c>
      <c r="H61" s="99">
        <f t="shared" si="22"/>
        <v>1.7517517517517518E-2</v>
      </c>
      <c r="I61" s="99">
        <f t="shared" si="22"/>
        <v>3.7537537537537545E-2</v>
      </c>
      <c r="J61" s="99">
        <f t="shared" si="22"/>
        <v>5.4554554554554553E-2</v>
      </c>
      <c r="K61" s="99">
        <f t="shared" si="22"/>
        <v>0.13663663663663667</v>
      </c>
      <c r="L61" s="99">
        <f t="shared" si="22"/>
        <v>9.1841841841841854E-2</v>
      </c>
      <c r="M61" s="99">
        <f t="shared" si="22"/>
        <v>7.8078078078078095E-2</v>
      </c>
      <c r="N61" s="99">
        <f t="shared" si="22"/>
        <v>0.14464464464464466</v>
      </c>
      <c r="O61" s="99">
        <f t="shared" si="22"/>
        <v>4.9049049049049054E-2</v>
      </c>
      <c r="P61" s="99">
        <f t="shared" si="22"/>
        <v>6.2562562562562568E-2</v>
      </c>
      <c r="Q61" s="99">
        <f t="shared" si="22"/>
        <v>2.1771771771771774E-2</v>
      </c>
      <c r="R61" s="99">
        <f t="shared" si="22"/>
        <v>2.9529529529529534E-2</v>
      </c>
      <c r="S61" s="99">
        <f t="shared" si="22"/>
        <v>1.9019019019019021E-2</v>
      </c>
      <c r="T61" s="99">
        <f t="shared" si="22"/>
        <v>2.1771771771771774E-2</v>
      </c>
      <c r="U61" s="99">
        <f t="shared" si="22"/>
        <v>2.3773773773773776E-2</v>
      </c>
      <c r="V61" s="99">
        <f t="shared" si="22"/>
        <v>6.0310310310310311E-2</v>
      </c>
      <c r="W61" s="99">
        <f t="shared" si="22"/>
        <v>0</v>
      </c>
      <c r="X61" s="101">
        <f>X41/Y41</f>
        <v>3.2782782782782786E-2</v>
      </c>
    </row>
    <row r="62" spans="1:25" x14ac:dyDescent="0.35">
      <c r="A62" s="24" t="s">
        <v>12</v>
      </c>
      <c r="B62" s="99">
        <f>B43/$Y$43</f>
        <v>5.4880309532287612E-3</v>
      </c>
      <c r="C62" s="99">
        <f t="shared" ref="C62:W62" si="23">C43/$Y$43</f>
        <v>1.4426730198119752E-2</v>
      </c>
      <c r="D62" s="99">
        <f t="shared" si="23"/>
        <v>2.1181229832862841E-3</v>
      </c>
      <c r="E62" s="99">
        <f t="shared" si="23"/>
        <v>1.2855574848299075E-2</v>
      </c>
      <c r="F62" s="99">
        <f t="shared" si="23"/>
        <v>5.4513217160834185E-3</v>
      </c>
      <c r="G62" s="99">
        <f t="shared" si="23"/>
        <v>1.7102833586015248E-2</v>
      </c>
      <c r="H62" s="99">
        <f t="shared" si="23"/>
        <v>9.6949095300850555E-3</v>
      </c>
      <c r="I62" s="99">
        <f t="shared" si="23"/>
        <v>2.3115806630422415E-2</v>
      </c>
      <c r="J62" s="99">
        <f t="shared" si="23"/>
        <v>2.0105649184504297E-2</v>
      </c>
      <c r="K62" s="99">
        <f t="shared" si="23"/>
        <v>5.7589451233613913E-2</v>
      </c>
      <c r="L62" s="99">
        <f t="shared" si="23"/>
        <v>4.8353407167845655E-2</v>
      </c>
      <c r="M62" s="99">
        <f t="shared" si="23"/>
        <v>7.4875831005355858E-2</v>
      </c>
      <c r="N62" s="99">
        <f t="shared" si="23"/>
        <v>6.2890265077401419E-2</v>
      </c>
      <c r="O62" s="99">
        <f t="shared" si="23"/>
        <v>7.4541776947333271E-2</v>
      </c>
      <c r="P62" s="99">
        <f t="shared" si="23"/>
        <v>0.10352004874986692</v>
      </c>
      <c r="Q62" s="99">
        <f t="shared" si="23"/>
        <v>0.13214958279951988</v>
      </c>
      <c r="R62" s="99">
        <f t="shared" si="23"/>
        <v>6.993476768559273E-2</v>
      </c>
      <c r="S62" s="99">
        <f t="shared" si="23"/>
        <v>6.7901075947740738E-2</v>
      </c>
      <c r="T62" s="99">
        <f t="shared" si="23"/>
        <v>3.2010454790738996E-2</v>
      </c>
      <c r="U62" s="99">
        <f t="shared" si="23"/>
        <v>4.7578842264078901E-2</v>
      </c>
      <c r="V62" s="99">
        <f t="shared" si="23"/>
        <v>5.1884835781227628E-2</v>
      </c>
      <c r="W62" s="99">
        <f t="shared" si="23"/>
        <v>1.4353311723829065E-2</v>
      </c>
      <c r="X62" s="101">
        <f>X43/Y43</f>
        <v>5.2057369195810742E-2</v>
      </c>
    </row>
    <row r="63" spans="1:25" x14ac:dyDescent="0.35">
      <c r="A63" s="24" t="s">
        <v>13</v>
      </c>
      <c r="B63" s="99">
        <f>B45/$Y$45</f>
        <v>9.1695501730103809E-2</v>
      </c>
      <c r="C63" s="99">
        <f t="shared" ref="C63:W63" si="24">C45/$Y$45</f>
        <v>8.0017301038062288E-2</v>
      </c>
      <c r="D63" s="99">
        <f t="shared" si="24"/>
        <v>0</v>
      </c>
      <c r="E63" s="99">
        <f t="shared" si="24"/>
        <v>0.26773356401384085</v>
      </c>
      <c r="F63" s="99">
        <f t="shared" si="24"/>
        <v>3.027681660899654E-3</v>
      </c>
      <c r="G63" s="99">
        <f t="shared" si="24"/>
        <v>2.768166089965398E-2</v>
      </c>
      <c r="H63" s="99">
        <f t="shared" si="24"/>
        <v>0.23875432525951554</v>
      </c>
      <c r="I63" s="99">
        <f t="shared" si="24"/>
        <v>0</v>
      </c>
      <c r="J63" s="99">
        <f t="shared" si="24"/>
        <v>3.2439446366782004E-2</v>
      </c>
      <c r="K63" s="99">
        <f t="shared" si="24"/>
        <v>1.6003460207612456E-2</v>
      </c>
      <c r="L63" s="99">
        <f t="shared" si="24"/>
        <v>7.1366782006920412E-2</v>
      </c>
      <c r="M63" s="99">
        <f t="shared" si="24"/>
        <v>3.1574394463667818E-2</v>
      </c>
      <c r="N63" s="99">
        <f t="shared" si="24"/>
        <v>2.2058823529411763E-2</v>
      </c>
      <c r="O63" s="99">
        <f t="shared" si="24"/>
        <v>2.2058823529411763E-2</v>
      </c>
      <c r="P63" s="99">
        <f t="shared" si="24"/>
        <v>0</v>
      </c>
      <c r="Q63" s="99">
        <f t="shared" si="24"/>
        <v>0</v>
      </c>
      <c r="R63" s="99">
        <f t="shared" si="24"/>
        <v>8.6505190311418692E-3</v>
      </c>
      <c r="S63" s="99">
        <f t="shared" si="24"/>
        <v>7.5692041522491343E-2</v>
      </c>
      <c r="T63" s="99">
        <f t="shared" si="24"/>
        <v>0</v>
      </c>
      <c r="U63" s="99">
        <f t="shared" si="24"/>
        <v>0</v>
      </c>
      <c r="V63" s="99">
        <f t="shared" si="24"/>
        <v>9.5155709342560554E-3</v>
      </c>
      <c r="W63" s="99">
        <f t="shared" si="24"/>
        <v>0</v>
      </c>
      <c r="X63" s="171">
        <f>X45/Y45</f>
        <v>1.7301038062283738E-3</v>
      </c>
    </row>
    <row r="64" spans="1:25" x14ac:dyDescent="0.35">
      <c r="A64" s="25" t="s">
        <v>15</v>
      </c>
      <c r="B64" s="99">
        <f>B47/$Y$47</f>
        <v>1.7902175813201082E-2</v>
      </c>
      <c r="C64" s="99">
        <f t="shared" ref="C64:W64" si="25">C47/$Y$47</f>
        <v>1.7524526307072963E-2</v>
      </c>
      <c r="D64" s="99">
        <f t="shared" si="25"/>
        <v>8.5746930499944387E-3</v>
      </c>
      <c r="E64" s="99">
        <f t="shared" si="25"/>
        <v>1.2452814722559347E-2</v>
      </c>
      <c r="F64" s="99">
        <f t="shared" si="25"/>
        <v>1.5608676486947881E-2</v>
      </c>
      <c r="G64" s="99">
        <f t="shared" si="25"/>
        <v>2.5254840228747705E-2</v>
      </c>
      <c r="H64" s="99">
        <f t="shared" si="25"/>
        <v>4.0026247268000664E-2</v>
      </c>
      <c r="I64" s="99">
        <f t="shared" si="25"/>
        <v>3.6286973475872668E-2</v>
      </c>
      <c r="J64" s="99">
        <f t="shared" si="25"/>
        <v>4.4761712780612826E-2</v>
      </c>
      <c r="K64" s="99">
        <f t="shared" si="25"/>
        <v>5.3371954233731159E-2</v>
      </c>
      <c r="L64" s="99">
        <f t="shared" si="25"/>
        <v>5.5486038678335466E-2</v>
      </c>
      <c r="M64" s="99">
        <f t="shared" si="25"/>
        <v>7.7089848798003943E-2</v>
      </c>
      <c r="N64" s="99">
        <f t="shared" si="25"/>
        <v>6.9326495772249322E-2</v>
      </c>
      <c r="O64" s="99">
        <f t="shared" si="25"/>
        <v>7.4674230251607424E-2</v>
      </c>
      <c r="P64" s="99">
        <f t="shared" si="25"/>
        <v>7.0039973133771569E-2</v>
      </c>
      <c r="Q64" s="99">
        <f t="shared" si="25"/>
        <v>7.961754936836761E-2</v>
      </c>
      <c r="R64" s="99">
        <f t="shared" si="25"/>
        <v>5.6082415417802477E-2</v>
      </c>
      <c r="S64" s="99">
        <f t="shared" si="25"/>
        <v>4.8945968936550698E-2</v>
      </c>
      <c r="T64" s="99">
        <f t="shared" si="25"/>
        <v>5.1468650908826283E-2</v>
      </c>
      <c r="U64" s="99">
        <f t="shared" si="25"/>
        <v>4.50649197484344E-2</v>
      </c>
      <c r="V64" s="99">
        <f t="shared" si="25"/>
        <v>5.8532745934308218E-2</v>
      </c>
      <c r="W64" s="99">
        <f t="shared" si="25"/>
        <v>3.4336829902145705E-2</v>
      </c>
      <c r="X64" s="171">
        <f>X47/Y47</f>
        <v>7.5697187828561337E-3</v>
      </c>
    </row>
  </sheetData>
  <hyperlinks>
    <hyperlink ref="E1" location="ÍNDICE!A1" display="INDICE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zoomScaleNormal="100" workbookViewId="0">
      <selection activeCell="E1" sqref="E1"/>
    </sheetView>
  </sheetViews>
  <sheetFormatPr baseColWidth="10" defaultRowHeight="14.5" x14ac:dyDescent="0.35"/>
  <cols>
    <col min="1" max="1" width="21.54296875" bestFit="1" customWidth="1"/>
    <col min="24" max="25" width="17" bestFit="1" customWidth="1"/>
    <col min="26" max="26" width="17.81640625" customWidth="1"/>
  </cols>
  <sheetData>
    <row r="1" spans="1:30" x14ac:dyDescent="0.35">
      <c r="D1" s="43" t="s">
        <v>124</v>
      </c>
      <c r="E1" s="152" t="s">
        <v>125</v>
      </c>
      <c r="F1" s="198" t="s">
        <v>217</v>
      </c>
      <c r="G1" t="s">
        <v>238</v>
      </c>
    </row>
    <row r="2" spans="1:30" ht="18.5" x14ac:dyDescent="0.45">
      <c r="A2" s="199" t="s">
        <v>84</v>
      </c>
      <c r="D2" s="43"/>
      <c r="E2" s="44"/>
    </row>
    <row r="3" spans="1:30" ht="29" x14ac:dyDescent="0.35">
      <c r="A3" s="153" t="s">
        <v>17</v>
      </c>
      <c r="B3" s="154" t="s">
        <v>250</v>
      </c>
      <c r="C3" s="154">
        <v>2000</v>
      </c>
      <c r="D3" s="154">
        <v>2001</v>
      </c>
      <c r="E3" s="154">
        <v>2002</v>
      </c>
      <c r="F3" s="154">
        <v>2003</v>
      </c>
      <c r="G3" s="154">
        <v>2004</v>
      </c>
      <c r="H3" s="154">
        <v>2005</v>
      </c>
      <c r="I3" s="154">
        <v>2006</v>
      </c>
      <c r="J3" s="154">
        <v>2007</v>
      </c>
      <c r="K3" s="154">
        <v>2008</v>
      </c>
      <c r="L3" s="154">
        <v>2009</v>
      </c>
      <c r="M3" s="154">
        <v>2010</v>
      </c>
      <c r="N3" s="154">
        <v>2011</v>
      </c>
      <c r="O3" s="154">
        <v>2012</v>
      </c>
      <c r="P3" s="154">
        <v>2013</v>
      </c>
      <c r="Q3" s="154">
        <v>2014</v>
      </c>
      <c r="R3" s="154">
        <v>2015</v>
      </c>
      <c r="S3" s="154">
        <v>2016</v>
      </c>
      <c r="T3" s="154">
        <v>2017</v>
      </c>
      <c r="U3" s="154">
        <v>2018</v>
      </c>
      <c r="V3" s="154">
        <v>2019</v>
      </c>
      <c r="W3" s="154">
        <v>2020</v>
      </c>
      <c r="X3" s="153" t="s">
        <v>245</v>
      </c>
      <c r="Y3" s="153" t="s">
        <v>78</v>
      </c>
      <c r="Z3" s="155" t="s">
        <v>155</v>
      </c>
      <c r="AA3" s="1"/>
      <c r="AB3" s="1"/>
      <c r="AC3" s="1"/>
      <c r="AD3" s="1"/>
    </row>
    <row r="4" spans="1:30" x14ac:dyDescent="0.35">
      <c r="A4" s="21" t="s">
        <v>0</v>
      </c>
      <c r="B4" s="94">
        <f>SUM(B5:B12)</f>
        <v>114.83000000000001</v>
      </c>
      <c r="C4" s="94">
        <f t="shared" ref="C4:Y4" si="0">SUM(C5:C12)</f>
        <v>52.2</v>
      </c>
      <c r="D4" s="94">
        <f t="shared" si="0"/>
        <v>8.18</v>
      </c>
      <c r="E4" s="94">
        <f t="shared" si="0"/>
        <v>1.03</v>
      </c>
      <c r="F4" s="94">
        <f t="shared" si="0"/>
        <v>1.9800000000000002</v>
      </c>
      <c r="G4" s="94">
        <f t="shared" si="0"/>
        <v>8.48</v>
      </c>
      <c r="H4" s="94">
        <f t="shared" si="0"/>
        <v>5.8599999999999994</v>
      </c>
      <c r="I4" s="94">
        <f t="shared" si="0"/>
        <v>12.5</v>
      </c>
      <c r="J4" s="94">
        <f t="shared" si="0"/>
        <v>4.5199999999999996</v>
      </c>
      <c r="K4" s="94">
        <f t="shared" si="0"/>
        <v>1.9300000000000002</v>
      </c>
      <c r="L4" s="94">
        <f t="shared" si="0"/>
        <v>7.36</v>
      </c>
      <c r="M4" s="94">
        <f t="shared" si="0"/>
        <v>8.6900000000000013</v>
      </c>
      <c r="N4" s="94">
        <f t="shared" si="0"/>
        <v>29.71</v>
      </c>
      <c r="O4" s="94">
        <f t="shared" si="0"/>
        <v>15.91</v>
      </c>
      <c r="P4" s="94">
        <f t="shared" si="0"/>
        <v>16.97</v>
      </c>
      <c r="Q4" s="94">
        <f t="shared" si="0"/>
        <v>12.32</v>
      </c>
      <c r="R4" s="94">
        <f t="shared" si="0"/>
        <v>65.48</v>
      </c>
      <c r="S4" s="94">
        <f t="shared" si="0"/>
        <v>21.89</v>
      </c>
      <c r="T4" s="94">
        <f t="shared" si="0"/>
        <v>2.7100000000000004</v>
      </c>
      <c r="U4" s="94">
        <f t="shared" si="0"/>
        <v>3.32</v>
      </c>
      <c r="V4" s="94">
        <f t="shared" si="0"/>
        <v>0.32999999999999996</v>
      </c>
      <c r="W4" s="94">
        <f t="shared" si="0"/>
        <v>0</v>
      </c>
      <c r="X4" s="94">
        <f t="shared" si="0"/>
        <v>0.48000000000000004</v>
      </c>
      <c r="Y4" s="94">
        <f t="shared" si="0"/>
        <v>396.67999999999995</v>
      </c>
      <c r="Z4" s="219">
        <f>Y4/$Y$44</f>
        <v>2.6162844381597099E-2</v>
      </c>
      <c r="AA4" s="2"/>
      <c r="AB4" s="1"/>
      <c r="AC4" s="1"/>
      <c r="AD4" s="1"/>
    </row>
    <row r="5" spans="1:30" x14ac:dyDescent="0.35">
      <c r="A5" s="20" t="s">
        <v>18</v>
      </c>
      <c r="B5" s="96">
        <v>35.18</v>
      </c>
      <c r="C5" s="96">
        <v>18.21</v>
      </c>
      <c r="D5" s="96">
        <v>0.91999999999999993</v>
      </c>
      <c r="E5" s="96">
        <v>0.12</v>
      </c>
      <c r="F5" s="96">
        <v>0.54</v>
      </c>
      <c r="G5" s="96">
        <v>2.08</v>
      </c>
      <c r="H5" s="96">
        <v>1.3900000000000001</v>
      </c>
      <c r="I5" s="96">
        <v>1.2</v>
      </c>
      <c r="J5" s="96">
        <v>1.64</v>
      </c>
      <c r="K5" s="96">
        <v>0.16</v>
      </c>
      <c r="L5" s="96">
        <v>5.65</v>
      </c>
      <c r="M5" s="96">
        <v>0.70000000000000007</v>
      </c>
      <c r="N5" s="96">
        <v>4.0600000000000005</v>
      </c>
      <c r="O5" s="96"/>
      <c r="P5" s="96">
        <v>16.809999999999999</v>
      </c>
      <c r="Q5" s="96">
        <v>4.47</v>
      </c>
      <c r="R5" s="96">
        <v>56.56</v>
      </c>
      <c r="S5" s="96">
        <v>4.0199999999999996</v>
      </c>
      <c r="T5" s="96">
        <v>0.19</v>
      </c>
      <c r="U5" s="96">
        <v>0.19</v>
      </c>
      <c r="V5" s="96"/>
      <c r="W5" s="96"/>
      <c r="X5" s="96">
        <v>0.19</v>
      </c>
      <c r="Y5" s="96">
        <v>154.28</v>
      </c>
      <c r="Z5" s="97">
        <f t="shared" ref="Z5:Z44" si="1">Y5/$Y$44</f>
        <v>1.0175465441143493E-2</v>
      </c>
      <c r="AA5" s="3"/>
      <c r="AB5" s="1"/>
      <c r="AC5" s="1"/>
      <c r="AD5" s="1"/>
    </row>
    <row r="6" spans="1:30" x14ac:dyDescent="0.35">
      <c r="A6" s="20" t="s">
        <v>19</v>
      </c>
      <c r="B6" s="96">
        <v>19.91</v>
      </c>
      <c r="C6" s="96">
        <v>0.56000000000000005</v>
      </c>
      <c r="D6" s="96"/>
      <c r="E6" s="96"/>
      <c r="F6" s="96">
        <v>0.17</v>
      </c>
      <c r="G6" s="96">
        <v>0.08</v>
      </c>
      <c r="H6" s="96">
        <v>0.28999999999999998</v>
      </c>
      <c r="I6" s="96"/>
      <c r="J6" s="96"/>
      <c r="K6" s="96">
        <v>0.74</v>
      </c>
      <c r="L6" s="96"/>
      <c r="M6" s="96"/>
      <c r="N6" s="96"/>
      <c r="O6" s="96"/>
      <c r="P6" s="96"/>
      <c r="Q6" s="96">
        <v>0.33</v>
      </c>
      <c r="R6" s="96"/>
      <c r="S6" s="96"/>
      <c r="T6" s="96">
        <v>0.25</v>
      </c>
      <c r="U6" s="96"/>
      <c r="V6" s="96"/>
      <c r="W6" s="96"/>
      <c r="X6" s="96">
        <v>0.01</v>
      </c>
      <c r="Y6" s="96">
        <v>22.339999999999996</v>
      </c>
      <c r="Z6" s="97">
        <f t="shared" si="1"/>
        <v>1.4734242802381748E-3</v>
      </c>
      <c r="AA6" s="3"/>
      <c r="AB6" s="1"/>
      <c r="AC6" s="1"/>
      <c r="AD6" s="1"/>
    </row>
    <row r="7" spans="1:30" x14ac:dyDescent="0.35">
      <c r="A7" s="20" t="s">
        <v>20</v>
      </c>
      <c r="B7" s="96">
        <v>5.8000000000000007</v>
      </c>
      <c r="C7" s="96">
        <v>6.49</v>
      </c>
      <c r="D7" s="96">
        <v>0.36000000000000004</v>
      </c>
      <c r="E7" s="96">
        <v>0.04</v>
      </c>
      <c r="F7" s="96">
        <v>0.18</v>
      </c>
      <c r="G7" s="96">
        <v>0.71</v>
      </c>
      <c r="H7" s="96">
        <v>1.0900000000000001</v>
      </c>
      <c r="I7" s="96">
        <v>0.94000000000000006</v>
      </c>
      <c r="J7" s="96">
        <v>0.77</v>
      </c>
      <c r="K7" s="96"/>
      <c r="L7" s="96">
        <v>0.04</v>
      </c>
      <c r="M7" s="96">
        <v>0.28999999999999998</v>
      </c>
      <c r="N7" s="96"/>
      <c r="O7" s="96">
        <v>0.18</v>
      </c>
      <c r="P7" s="96">
        <v>0.03</v>
      </c>
      <c r="Q7" s="96">
        <v>7.0000000000000007E-2</v>
      </c>
      <c r="R7" s="96">
        <v>0.97</v>
      </c>
      <c r="S7" s="96">
        <v>7.1</v>
      </c>
      <c r="T7" s="96">
        <v>0.16</v>
      </c>
      <c r="U7" s="96"/>
      <c r="V7" s="96"/>
      <c r="W7" s="96"/>
      <c r="X7" s="96"/>
      <c r="Y7" s="96">
        <v>25.219999999999995</v>
      </c>
      <c r="Z7" s="97">
        <f t="shared" si="1"/>
        <v>1.6633733369564353E-3</v>
      </c>
      <c r="AA7" s="3"/>
      <c r="AB7" s="1"/>
      <c r="AC7" s="1"/>
      <c r="AD7" s="1"/>
    </row>
    <row r="8" spans="1:30" x14ac:dyDescent="0.35">
      <c r="A8" s="20" t="s">
        <v>21</v>
      </c>
      <c r="B8" s="96">
        <v>24.080000000000002</v>
      </c>
      <c r="C8" s="96">
        <v>18.27</v>
      </c>
      <c r="D8" s="96">
        <v>4.12</v>
      </c>
      <c r="E8" s="96">
        <v>0.06</v>
      </c>
      <c r="F8" s="96">
        <v>1.0900000000000001</v>
      </c>
      <c r="G8" s="96">
        <v>2.89</v>
      </c>
      <c r="H8" s="96">
        <v>0.96000000000000008</v>
      </c>
      <c r="I8" s="96">
        <v>0.11</v>
      </c>
      <c r="J8" s="96">
        <v>1.45</v>
      </c>
      <c r="K8" s="96">
        <v>0.93</v>
      </c>
      <c r="L8" s="96">
        <v>7.0000000000000007E-2</v>
      </c>
      <c r="M8" s="96">
        <v>4.8</v>
      </c>
      <c r="N8" s="96"/>
      <c r="O8" s="96">
        <v>5.98</v>
      </c>
      <c r="P8" s="96"/>
      <c r="Q8" s="96">
        <v>1.48</v>
      </c>
      <c r="R8" s="96">
        <v>1.7100000000000002</v>
      </c>
      <c r="S8" s="96">
        <v>1.49</v>
      </c>
      <c r="T8" s="96">
        <v>1.9700000000000002</v>
      </c>
      <c r="U8" s="96"/>
      <c r="V8" s="96">
        <v>0.3</v>
      </c>
      <c r="W8" s="96"/>
      <c r="X8" s="96">
        <v>0.09</v>
      </c>
      <c r="Y8" s="96">
        <v>71.849999999999994</v>
      </c>
      <c r="Z8" s="97">
        <f t="shared" si="1"/>
        <v>4.7388332379191076E-3</v>
      </c>
      <c r="AA8" s="3"/>
      <c r="AB8" s="1"/>
      <c r="AC8" s="1"/>
      <c r="AD8" s="1"/>
    </row>
    <row r="9" spans="1:30" x14ac:dyDescent="0.35">
      <c r="A9" s="20" t="s">
        <v>22</v>
      </c>
      <c r="B9" s="96">
        <v>2.23</v>
      </c>
      <c r="C9" s="96">
        <v>0.46</v>
      </c>
      <c r="D9" s="96"/>
      <c r="E9" s="96"/>
      <c r="F9" s="96"/>
      <c r="G9" s="96"/>
      <c r="H9" s="96">
        <v>0.27</v>
      </c>
      <c r="I9" s="96"/>
      <c r="J9" s="96">
        <v>0.42</v>
      </c>
      <c r="K9" s="96">
        <v>0.1</v>
      </c>
      <c r="L9" s="96">
        <v>1.06</v>
      </c>
      <c r="M9" s="96"/>
      <c r="N9" s="96"/>
      <c r="O9" s="96">
        <v>0.19</v>
      </c>
      <c r="P9" s="96"/>
      <c r="Q9" s="96">
        <v>5.0600000000000005</v>
      </c>
      <c r="R9" s="96"/>
      <c r="S9" s="96"/>
      <c r="T9" s="96"/>
      <c r="U9" s="96"/>
      <c r="V9" s="96"/>
      <c r="W9" s="96"/>
      <c r="X9" s="96"/>
      <c r="Y9" s="96">
        <v>9.7900000000000009</v>
      </c>
      <c r="Z9" s="97">
        <f t="shared" si="1"/>
        <v>6.4569488377492091E-4</v>
      </c>
      <c r="AA9" s="3"/>
      <c r="AB9" s="1"/>
      <c r="AC9" s="1"/>
      <c r="AD9" s="1"/>
    </row>
    <row r="10" spans="1:30" x14ac:dyDescent="0.35">
      <c r="A10" s="20" t="s">
        <v>23</v>
      </c>
      <c r="B10" s="96">
        <v>13.27</v>
      </c>
      <c r="C10" s="96">
        <v>2.14</v>
      </c>
      <c r="D10" s="96">
        <v>0.05</v>
      </c>
      <c r="E10" s="96">
        <v>0.80999999999999994</v>
      </c>
      <c r="F10" s="96"/>
      <c r="G10" s="96">
        <v>1.4</v>
      </c>
      <c r="H10" s="96">
        <v>0.97</v>
      </c>
      <c r="I10" s="96"/>
      <c r="J10" s="96">
        <v>0.02</v>
      </c>
      <c r="K10" s="96"/>
      <c r="L10" s="96">
        <v>0.33999999999999997</v>
      </c>
      <c r="M10" s="96">
        <v>2.7600000000000002</v>
      </c>
      <c r="N10" s="96">
        <v>0.54</v>
      </c>
      <c r="O10" s="96"/>
      <c r="P10" s="96"/>
      <c r="Q10" s="96"/>
      <c r="R10" s="96">
        <v>0.32</v>
      </c>
      <c r="S10" s="96">
        <v>0.43</v>
      </c>
      <c r="T10" s="96">
        <v>0.14000000000000001</v>
      </c>
      <c r="U10" s="96"/>
      <c r="V10" s="96">
        <v>0.03</v>
      </c>
      <c r="W10" s="96"/>
      <c r="X10" s="96">
        <v>0.12</v>
      </c>
      <c r="Y10" s="96">
        <v>23.34</v>
      </c>
      <c r="Z10" s="97">
        <f t="shared" si="1"/>
        <v>1.5393788138209042E-3</v>
      </c>
      <c r="AA10" s="3"/>
      <c r="AB10" s="1"/>
      <c r="AC10" s="1"/>
      <c r="AD10" s="1"/>
    </row>
    <row r="11" spans="1:30" x14ac:dyDescent="0.35">
      <c r="A11" s="20" t="s">
        <v>24</v>
      </c>
      <c r="B11" s="96">
        <v>9.740000000000002</v>
      </c>
      <c r="C11" s="96">
        <v>1.31</v>
      </c>
      <c r="D11" s="96">
        <v>0.25</v>
      </c>
      <c r="E11" s="96"/>
      <c r="F11" s="96"/>
      <c r="G11" s="96">
        <v>1.32</v>
      </c>
      <c r="H11" s="96"/>
      <c r="I11" s="96"/>
      <c r="J11" s="96">
        <v>0.22</v>
      </c>
      <c r="K11" s="96"/>
      <c r="L11" s="96"/>
      <c r="M11" s="96"/>
      <c r="N11" s="96"/>
      <c r="O11" s="96">
        <v>1.78</v>
      </c>
      <c r="P11" s="96"/>
      <c r="Q11" s="96">
        <v>0.2</v>
      </c>
      <c r="R11" s="96"/>
      <c r="S11" s="96"/>
      <c r="T11" s="96"/>
      <c r="U11" s="96"/>
      <c r="V11" s="96"/>
      <c r="W11" s="96"/>
      <c r="X11" s="96"/>
      <c r="Y11" s="96">
        <v>14.820000000000002</v>
      </c>
      <c r="Z11" s="97">
        <f t="shared" si="1"/>
        <v>9.7744618769604998E-4</v>
      </c>
      <c r="AA11" s="3"/>
      <c r="AB11" s="1"/>
      <c r="AC11" s="1"/>
      <c r="AD11" s="1"/>
    </row>
    <row r="12" spans="1:30" x14ac:dyDescent="0.35">
      <c r="A12" s="20" t="s">
        <v>25</v>
      </c>
      <c r="B12" s="96">
        <v>4.6199999999999992</v>
      </c>
      <c r="C12" s="96">
        <v>4.76</v>
      </c>
      <c r="D12" s="96">
        <v>2.48</v>
      </c>
      <c r="E12" s="96"/>
      <c r="F12" s="96"/>
      <c r="G12" s="96"/>
      <c r="H12" s="96">
        <v>0.8899999999999999</v>
      </c>
      <c r="I12" s="96">
        <v>10.25</v>
      </c>
      <c r="J12" s="96"/>
      <c r="K12" s="96"/>
      <c r="L12" s="96">
        <v>0.19999999999999998</v>
      </c>
      <c r="M12" s="96">
        <v>0.14000000000000001</v>
      </c>
      <c r="N12" s="96">
        <v>25.11</v>
      </c>
      <c r="O12" s="96">
        <v>7.78</v>
      </c>
      <c r="P12" s="96">
        <v>0.13</v>
      </c>
      <c r="Q12" s="96">
        <v>0.71</v>
      </c>
      <c r="R12" s="96">
        <v>5.9200000000000008</v>
      </c>
      <c r="S12" s="96">
        <v>8.8500000000000014</v>
      </c>
      <c r="T12" s="96"/>
      <c r="U12" s="96">
        <v>3.13</v>
      </c>
      <c r="V12" s="96"/>
      <c r="W12" s="96"/>
      <c r="X12" s="96">
        <v>7.0000000000000007E-2</v>
      </c>
      <c r="Y12" s="96">
        <v>75.039999999999992</v>
      </c>
      <c r="Z12" s="97">
        <f t="shared" si="1"/>
        <v>4.9492282000480137E-3</v>
      </c>
      <c r="AA12" s="3"/>
      <c r="AB12" s="1"/>
      <c r="AC12" s="1"/>
      <c r="AD12" s="1"/>
    </row>
    <row r="13" spans="1:30" x14ac:dyDescent="0.35">
      <c r="A13" s="21" t="s">
        <v>1</v>
      </c>
      <c r="B13" s="94">
        <f>SUM(B14:B16)</f>
        <v>100.47</v>
      </c>
      <c r="C13" s="94">
        <f t="shared" ref="C13:Y13" si="2">SUM(C14:C16)</f>
        <v>183.9</v>
      </c>
      <c r="D13" s="94">
        <f t="shared" si="2"/>
        <v>19.380000000000003</v>
      </c>
      <c r="E13" s="94">
        <f t="shared" si="2"/>
        <v>16.75</v>
      </c>
      <c r="F13" s="94">
        <f t="shared" si="2"/>
        <v>18.810000000000002</v>
      </c>
      <c r="G13" s="94">
        <f t="shared" si="2"/>
        <v>26.02</v>
      </c>
      <c r="H13" s="94">
        <f t="shared" si="2"/>
        <v>41.370000000000005</v>
      </c>
      <c r="I13" s="94">
        <f t="shared" si="2"/>
        <v>37.53</v>
      </c>
      <c r="J13" s="94">
        <f t="shared" si="2"/>
        <v>77.94</v>
      </c>
      <c r="K13" s="94">
        <f t="shared" si="2"/>
        <v>76.289999999999992</v>
      </c>
      <c r="L13" s="94">
        <f t="shared" si="2"/>
        <v>121.81</v>
      </c>
      <c r="M13" s="94">
        <f t="shared" si="2"/>
        <v>125.61999999999998</v>
      </c>
      <c r="N13" s="94">
        <f t="shared" si="2"/>
        <v>78.66</v>
      </c>
      <c r="O13" s="94">
        <f t="shared" si="2"/>
        <v>241.12999999999997</v>
      </c>
      <c r="P13" s="94">
        <f t="shared" si="2"/>
        <v>187.87</v>
      </c>
      <c r="Q13" s="94">
        <f t="shared" si="2"/>
        <v>246.82</v>
      </c>
      <c r="R13" s="94">
        <f t="shared" si="2"/>
        <v>219.38</v>
      </c>
      <c r="S13" s="94">
        <f t="shared" si="2"/>
        <v>295.77</v>
      </c>
      <c r="T13" s="94">
        <f t="shared" si="2"/>
        <v>169.5</v>
      </c>
      <c r="U13" s="94">
        <f t="shared" si="2"/>
        <v>168.41000000000003</v>
      </c>
      <c r="V13" s="94">
        <f t="shared" si="2"/>
        <v>122.47</v>
      </c>
      <c r="W13" s="94">
        <f t="shared" si="2"/>
        <v>83.4</v>
      </c>
      <c r="X13" s="94">
        <f t="shared" si="2"/>
        <v>3.1000000000000005</v>
      </c>
      <c r="Y13" s="94">
        <f t="shared" si="2"/>
        <v>2662.3999999999996</v>
      </c>
      <c r="Z13" s="95">
        <f t="shared" si="1"/>
        <v>0.17559735021065875</v>
      </c>
      <c r="AA13" s="2"/>
      <c r="AB13" s="1"/>
      <c r="AC13" s="1"/>
      <c r="AD13" s="1"/>
    </row>
    <row r="14" spans="1:30" x14ac:dyDescent="0.35">
      <c r="A14" s="20" t="s">
        <v>26</v>
      </c>
      <c r="B14" s="96">
        <v>2.21</v>
      </c>
      <c r="C14" s="96">
        <v>3.22</v>
      </c>
      <c r="D14" s="96">
        <v>2.61</v>
      </c>
      <c r="E14" s="96">
        <v>2.8400000000000003</v>
      </c>
      <c r="F14" s="96">
        <v>2.97</v>
      </c>
      <c r="G14" s="96">
        <v>1.17</v>
      </c>
      <c r="H14" s="96">
        <v>19.34</v>
      </c>
      <c r="I14" s="96">
        <v>13.98</v>
      </c>
      <c r="J14" s="96">
        <v>20.61</v>
      </c>
      <c r="K14" s="96">
        <v>23.270000000000003</v>
      </c>
      <c r="L14" s="96">
        <v>21.569999999999997</v>
      </c>
      <c r="M14" s="96">
        <v>54.009999999999991</v>
      </c>
      <c r="N14" s="96">
        <v>11.92</v>
      </c>
      <c r="O14" s="96">
        <v>89.559999999999988</v>
      </c>
      <c r="P14" s="96">
        <v>49.1</v>
      </c>
      <c r="Q14" s="96">
        <v>76.75</v>
      </c>
      <c r="R14" s="96">
        <v>73.740000000000009</v>
      </c>
      <c r="S14" s="96">
        <v>136.66000000000003</v>
      </c>
      <c r="T14" s="96">
        <v>54.569999999999993</v>
      </c>
      <c r="U14" s="96">
        <v>25.41</v>
      </c>
      <c r="V14" s="96">
        <v>46.550000000000004</v>
      </c>
      <c r="W14" s="96">
        <v>37.29</v>
      </c>
      <c r="X14" s="96">
        <v>0.51</v>
      </c>
      <c r="Y14" s="96">
        <v>769.85999999999979</v>
      </c>
      <c r="Z14" s="97">
        <f t="shared" si="1"/>
        <v>5.0775757224000045E-2</v>
      </c>
      <c r="AA14" s="3"/>
      <c r="AB14" s="1"/>
      <c r="AC14" s="1"/>
      <c r="AD14" s="1"/>
    </row>
    <row r="15" spans="1:30" x14ac:dyDescent="0.35">
      <c r="A15" s="20" t="s">
        <v>27</v>
      </c>
      <c r="B15" s="96">
        <v>22.939999999999998</v>
      </c>
      <c r="C15" s="96">
        <v>11.66</v>
      </c>
      <c r="D15" s="96">
        <v>1.24</v>
      </c>
      <c r="E15" s="96"/>
      <c r="F15" s="96">
        <v>0.83</v>
      </c>
      <c r="G15" s="96">
        <v>1.47</v>
      </c>
      <c r="H15" s="96">
        <v>7.3</v>
      </c>
      <c r="I15" s="96"/>
      <c r="J15" s="96">
        <v>0.97</v>
      </c>
      <c r="K15" s="96">
        <v>12.54</v>
      </c>
      <c r="L15" s="96">
        <v>19.36</v>
      </c>
      <c r="M15" s="96">
        <v>6.95</v>
      </c>
      <c r="N15" s="96">
        <v>5.05</v>
      </c>
      <c r="O15" s="96">
        <v>9.4199999999999982</v>
      </c>
      <c r="P15" s="96">
        <v>2.94</v>
      </c>
      <c r="Q15" s="96">
        <v>1.08</v>
      </c>
      <c r="R15" s="96">
        <v>11.629999999999999</v>
      </c>
      <c r="S15" s="96">
        <v>4.1399999999999997</v>
      </c>
      <c r="T15" s="96">
        <v>14.16</v>
      </c>
      <c r="U15" s="96">
        <v>4.68</v>
      </c>
      <c r="V15" s="96">
        <v>4.6100000000000003</v>
      </c>
      <c r="W15" s="96"/>
      <c r="X15" s="96">
        <v>0.69000000000000017</v>
      </c>
      <c r="Y15" s="96">
        <v>143.66</v>
      </c>
      <c r="Z15" s="97">
        <f t="shared" si="1"/>
        <v>9.4750282944949058E-3</v>
      </c>
      <c r="AA15" s="3"/>
      <c r="AB15" s="1"/>
      <c r="AC15" s="1"/>
      <c r="AD15" s="1"/>
    </row>
    <row r="16" spans="1:30" x14ac:dyDescent="0.35">
      <c r="A16" s="20" t="s">
        <v>28</v>
      </c>
      <c r="B16" s="96">
        <v>75.320000000000007</v>
      </c>
      <c r="C16" s="96">
        <v>169.02</v>
      </c>
      <c r="D16" s="96">
        <v>15.530000000000001</v>
      </c>
      <c r="E16" s="96">
        <v>13.91</v>
      </c>
      <c r="F16" s="96">
        <v>15.010000000000002</v>
      </c>
      <c r="G16" s="96">
        <v>23.38</v>
      </c>
      <c r="H16" s="96">
        <v>14.73</v>
      </c>
      <c r="I16" s="96">
        <v>23.549999999999997</v>
      </c>
      <c r="J16" s="96">
        <v>56.359999999999992</v>
      </c>
      <c r="K16" s="96">
        <v>40.47999999999999</v>
      </c>
      <c r="L16" s="96">
        <v>80.88000000000001</v>
      </c>
      <c r="M16" s="96">
        <v>64.659999999999982</v>
      </c>
      <c r="N16" s="96">
        <v>61.690000000000005</v>
      </c>
      <c r="O16" s="96">
        <v>142.14999999999998</v>
      </c>
      <c r="P16" s="96">
        <v>135.83000000000001</v>
      </c>
      <c r="Q16" s="96">
        <v>168.98999999999998</v>
      </c>
      <c r="R16" s="96">
        <v>134.01</v>
      </c>
      <c r="S16" s="96">
        <v>154.96999999999997</v>
      </c>
      <c r="T16" s="96">
        <v>100.77000000000001</v>
      </c>
      <c r="U16" s="96">
        <v>138.32000000000002</v>
      </c>
      <c r="V16" s="96">
        <v>71.31</v>
      </c>
      <c r="W16" s="96">
        <v>46.11</v>
      </c>
      <c r="X16" s="96">
        <v>1.9000000000000004</v>
      </c>
      <c r="Y16" s="96">
        <v>1748.8799999999999</v>
      </c>
      <c r="Z16" s="97">
        <f t="shared" si="1"/>
        <v>0.1153465646921638</v>
      </c>
      <c r="AA16" s="3"/>
      <c r="AB16" s="1"/>
      <c r="AC16" s="1"/>
      <c r="AD16" s="1"/>
    </row>
    <row r="17" spans="1:30" x14ac:dyDescent="0.35">
      <c r="A17" s="21" t="s">
        <v>2</v>
      </c>
      <c r="B17" s="94">
        <f>SUM(B18:B20)</f>
        <v>399.96</v>
      </c>
      <c r="C17" s="94">
        <f t="shared" ref="C17:Y17" si="3">SUM(C18:C20)</f>
        <v>76.679999999999993</v>
      </c>
      <c r="D17" s="94">
        <f t="shared" si="3"/>
        <v>16.059999999999999</v>
      </c>
      <c r="E17" s="94">
        <f t="shared" si="3"/>
        <v>34.209999999999994</v>
      </c>
      <c r="F17" s="94">
        <f t="shared" si="3"/>
        <v>22.95</v>
      </c>
      <c r="G17" s="94">
        <f t="shared" si="3"/>
        <v>78.77000000000001</v>
      </c>
      <c r="H17" s="94">
        <f t="shared" si="3"/>
        <v>43.01</v>
      </c>
      <c r="I17" s="94">
        <f t="shared" si="3"/>
        <v>37.81</v>
      </c>
      <c r="J17" s="94">
        <f t="shared" si="3"/>
        <v>46.55</v>
      </c>
      <c r="K17" s="94">
        <f t="shared" si="3"/>
        <v>57.38</v>
      </c>
      <c r="L17" s="94">
        <f t="shared" si="3"/>
        <v>27.54</v>
      </c>
      <c r="M17" s="94">
        <f t="shared" si="3"/>
        <v>62.190000000000005</v>
      </c>
      <c r="N17" s="94">
        <f t="shared" si="3"/>
        <v>59.94</v>
      </c>
      <c r="O17" s="94">
        <f t="shared" si="3"/>
        <v>122.7</v>
      </c>
      <c r="P17" s="94">
        <f t="shared" si="3"/>
        <v>122.85</v>
      </c>
      <c r="Q17" s="94">
        <f t="shared" si="3"/>
        <v>210.8</v>
      </c>
      <c r="R17" s="94">
        <f t="shared" si="3"/>
        <v>279.67999999999995</v>
      </c>
      <c r="S17" s="94">
        <f t="shared" si="3"/>
        <v>167.61</v>
      </c>
      <c r="T17" s="94">
        <f t="shared" si="3"/>
        <v>84.09</v>
      </c>
      <c r="U17" s="94">
        <f t="shared" si="3"/>
        <v>43.89</v>
      </c>
      <c r="V17" s="94">
        <f t="shared" si="3"/>
        <v>65.69</v>
      </c>
      <c r="W17" s="94">
        <f t="shared" si="3"/>
        <v>5.44</v>
      </c>
      <c r="X17" s="94">
        <f t="shared" si="3"/>
        <v>40.409999999999997</v>
      </c>
      <c r="Y17" s="94">
        <f t="shared" si="3"/>
        <v>2106.21</v>
      </c>
      <c r="Z17" s="95">
        <f t="shared" si="1"/>
        <v>0.13891409817728051</v>
      </c>
      <c r="AA17" s="2"/>
      <c r="AB17" s="1"/>
      <c r="AC17" s="1"/>
      <c r="AD17" s="1"/>
    </row>
    <row r="18" spans="1:30" x14ac:dyDescent="0.35">
      <c r="A18" s="20" t="s">
        <v>29</v>
      </c>
      <c r="B18" s="96">
        <v>17.88</v>
      </c>
      <c r="C18" s="96">
        <v>5.71</v>
      </c>
      <c r="D18" s="96">
        <v>0.59</v>
      </c>
      <c r="E18" s="96">
        <v>0.4</v>
      </c>
      <c r="F18" s="96">
        <v>2.16</v>
      </c>
      <c r="G18" s="96">
        <v>30.22</v>
      </c>
      <c r="H18" s="96">
        <v>3.87</v>
      </c>
      <c r="I18" s="96">
        <v>3.25</v>
      </c>
      <c r="J18" s="96">
        <v>20.73</v>
      </c>
      <c r="K18" s="96">
        <v>42.78</v>
      </c>
      <c r="L18" s="96">
        <v>1.6</v>
      </c>
      <c r="M18" s="96">
        <v>8.3000000000000007</v>
      </c>
      <c r="N18" s="96">
        <v>14.389999999999999</v>
      </c>
      <c r="O18" s="96">
        <v>36.379999999999995</v>
      </c>
      <c r="P18" s="96">
        <v>24.66</v>
      </c>
      <c r="Q18" s="96">
        <v>38.830000000000005</v>
      </c>
      <c r="R18" s="96">
        <v>33.54</v>
      </c>
      <c r="S18" s="96">
        <v>13.48</v>
      </c>
      <c r="T18" s="96">
        <v>5.43</v>
      </c>
      <c r="U18" s="96">
        <v>1.75</v>
      </c>
      <c r="V18" s="96">
        <v>52.209999999999994</v>
      </c>
      <c r="W18" s="96">
        <v>1.07</v>
      </c>
      <c r="X18" s="96">
        <v>18.659999999999997</v>
      </c>
      <c r="Y18" s="96">
        <v>377.89</v>
      </c>
      <c r="Z18" s="97">
        <f t="shared" si="1"/>
        <v>2.4923558695577615E-2</v>
      </c>
      <c r="AA18" s="3"/>
      <c r="AB18" s="1"/>
      <c r="AC18" s="1"/>
      <c r="AD18" s="1"/>
    </row>
    <row r="19" spans="1:30" x14ac:dyDescent="0.35">
      <c r="A19" s="20" t="s">
        <v>30</v>
      </c>
      <c r="B19" s="96">
        <v>2.04</v>
      </c>
      <c r="C19" s="96">
        <v>0.52</v>
      </c>
      <c r="D19" s="96">
        <v>0.14000000000000001</v>
      </c>
      <c r="E19" s="96"/>
      <c r="F19" s="96">
        <v>0.09</v>
      </c>
      <c r="G19" s="96"/>
      <c r="H19" s="96">
        <v>1.71</v>
      </c>
      <c r="I19" s="96"/>
      <c r="J19" s="96"/>
      <c r="K19" s="96">
        <v>0.28000000000000003</v>
      </c>
      <c r="L19" s="96">
        <v>0.55000000000000004</v>
      </c>
      <c r="M19" s="96">
        <v>1.03</v>
      </c>
      <c r="N19" s="96"/>
      <c r="O19" s="96"/>
      <c r="P19" s="96">
        <v>3.4400000000000004</v>
      </c>
      <c r="Q19" s="96">
        <v>2.0300000000000002</v>
      </c>
      <c r="R19" s="96">
        <v>1.71</v>
      </c>
      <c r="S19" s="96">
        <v>1.18</v>
      </c>
      <c r="T19" s="96"/>
      <c r="U19" s="96"/>
      <c r="V19" s="96"/>
      <c r="W19" s="96"/>
      <c r="X19" s="96">
        <v>1.78</v>
      </c>
      <c r="Y19" s="96">
        <v>16.500000000000004</v>
      </c>
      <c r="Z19" s="97">
        <f t="shared" si="1"/>
        <v>1.0882498041150355E-3</v>
      </c>
      <c r="AA19" s="3"/>
      <c r="AB19" s="1"/>
      <c r="AC19" s="1"/>
      <c r="AD19" s="1"/>
    </row>
    <row r="20" spans="1:30" x14ac:dyDescent="0.35">
      <c r="A20" s="20" t="s">
        <v>31</v>
      </c>
      <c r="B20" s="96">
        <v>380.03999999999996</v>
      </c>
      <c r="C20" s="96">
        <v>70.449999999999989</v>
      </c>
      <c r="D20" s="96">
        <v>15.33</v>
      </c>
      <c r="E20" s="96">
        <v>33.809999999999995</v>
      </c>
      <c r="F20" s="96">
        <v>20.7</v>
      </c>
      <c r="G20" s="96">
        <v>48.550000000000004</v>
      </c>
      <c r="H20" s="96">
        <v>37.43</v>
      </c>
      <c r="I20" s="96">
        <v>34.56</v>
      </c>
      <c r="J20" s="96">
        <v>25.819999999999997</v>
      </c>
      <c r="K20" s="96">
        <v>14.32</v>
      </c>
      <c r="L20" s="96">
        <v>25.39</v>
      </c>
      <c r="M20" s="96">
        <v>52.860000000000007</v>
      </c>
      <c r="N20" s="96">
        <v>45.55</v>
      </c>
      <c r="O20" s="96">
        <v>86.320000000000007</v>
      </c>
      <c r="P20" s="96">
        <v>94.75</v>
      </c>
      <c r="Q20" s="96">
        <v>169.94</v>
      </c>
      <c r="R20" s="96">
        <v>244.42999999999998</v>
      </c>
      <c r="S20" s="96">
        <v>152.95000000000002</v>
      </c>
      <c r="T20" s="96">
        <v>78.660000000000011</v>
      </c>
      <c r="U20" s="96">
        <v>42.14</v>
      </c>
      <c r="V20" s="96">
        <v>13.48</v>
      </c>
      <c r="W20" s="96">
        <v>4.37</v>
      </c>
      <c r="X20" s="96">
        <v>19.970000000000002</v>
      </c>
      <c r="Y20" s="96">
        <v>1711.8200000000002</v>
      </c>
      <c r="Z20" s="97">
        <f t="shared" si="1"/>
        <v>0.11290228967758786</v>
      </c>
      <c r="AA20" s="3"/>
      <c r="AB20" s="1"/>
      <c r="AC20" s="1"/>
      <c r="AD20" s="1"/>
    </row>
    <row r="21" spans="1:30" x14ac:dyDescent="0.35">
      <c r="A21" s="21" t="s">
        <v>3</v>
      </c>
      <c r="B21" s="94">
        <f>B22</f>
        <v>0</v>
      </c>
      <c r="C21" s="94">
        <f t="shared" ref="C21:Y21" si="4">C22</f>
        <v>0</v>
      </c>
      <c r="D21" s="94">
        <f t="shared" si="4"/>
        <v>0</v>
      </c>
      <c r="E21" s="94">
        <f t="shared" si="4"/>
        <v>0</v>
      </c>
      <c r="F21" s="94">
        <f t="shared" si="4"/>
        <v>0</v>
      </c>
      <c r="G21" s="94">
        <f t="shared" si="4"/>
        <v>0</v>
      </c>
      <c r="H21" s="94">
        <f t="shared" si="4"/>
        <v>0</v>
      </c>
      <c r="I21" s="94">
        <f t="shared" si="4"/>
        <v>0</v>
      </c>
      <c r="J21" s="94">
        <f t="shared" si="4"/>
        <v>0</v>
      </c>
      <c r="K21" s="94">
        <f t="shared" si="4"/>
        <v>0</v>
      </c>
      <c r="L21" s="94">
        <f t="shared" si="4"/>
        <v>0.11</v>
      </c>
      <c r="M21" s="94">
        <f t="shared" si="4"/>
        <v>0</v>
      </c>
      <c r="N21" s="94">
        <f t="shared" si="4"/>
        <v>0</v>
      </c>
      <c r="O21" s="94">
        <f t="shared" si="4"/>
        <v>0</v>
      </c>
      <c r="P21" s="94">
        <f t="shared" si="4"/>
        <v>0</v>
      </c>
      <c r="Q21" s="94">
        <f t="shared" si="4"/>
        <v>0</v>
      </c>
      <c r="R21" s="94">
        <f t="shared" si="4"/>
        <v>0</v>
      </c>
      <c r="S21" s="94">
        <f t="shared" si="4"/>
        <v>0</v>
      </c>
      <c r="T21" s="94">
        <f t="shared" si="4"/>
        <v>0</v>
      </c>
      <c r="U21" s="94">
        <f t="shared" si="4"/>
        <v>0</v>
      </c>
      <c r="V21" s="94">
        <f t="shared" si="4"/>
        <v>0</v>
      </c>
      <c r="W21" s="94">
        <f t="shared" si="4"/>
        <v>0</v>
      </c>
      <c r="X21" s="94">
        <f t="shared" si="4"/>
        <v>0.18</v>
      </c>
      <c r="Y21" s="94">
        <f t="shared" si="4"/>
        <v>0.28999999999999998</v>
      </c>
      <c r="Z21" s="219">
        <f t="shared" si="1"/>
        <v>1.9126814738991526E-5</v>
      </c>
      <c r="AA21" s="2"/>
      <c r="AB21" s="1"/>
      <c r="AC21" s="1"/>
      <c r="AD21" s="1"/>
    </row>
    <row r="22" spans="1:30" x14ac:dyDescent="0.35">
      <c r="A22" s="20" t="s">
        <v>38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>
        <v>0.11</v>
      </c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>
        <v>0.18</v>
      </c>
      <c r="Y22" s="96">
        <v>0.28999999999999998</v>
      </c>
      <c r="Z22" s="97">
        <f t="shared" si="1"/>
        <v>1.9126814738991526E-5</v>
      </c>
      <c r="AA22" s="3"/>
      <c r="AB22" s="1"/>
      <c r="AC22" s="1"/>
      <c r="AD22" s="1"/>
    </row>
    <row r="23" spans="1:30" x14ac:dyDescent="0.35">
      <c r="A23" s="21" t="s">
        <v>4</v>
      </c>
      <c r="B23" s="94">
        <f>SUM(B24:B27)</f>
        <v>317.38999999999993</v>
      </c>
      <c r="C23" s="94">
        <f t="shared" ref="C23:Y23" si="5">SUM(C24:C27)</f>
        <v>41.499999999999993</v>
      </c>
      <c r="D23" s="94">
        <f t="shared" si="5"/>
        <v>16.36</v>
      </c>
      <c r="E23" s="94">
        <f t="shared" si="5"/>
        <v>28.160000000000004</v>
      </c>
      <c r="F23" s="94">
        <f t="shared" si="5"/>
        <v>26.109999999999996</v>
      </c>
      <c r="G23" s="94">
        <f t="shared" si="5"/>
        <v>29.08</v>
      </c>
      <c r="H23" s="94">
        <f t="shared" si="5"/>
        <v>46.2</v>
      </c>
      <c r="I23" s="94">
        <f t="shared" si="5"/>
        <v>42.9</v>
      </c>
      <c r="J23" s="94">
        <f t="shared" si="5"/>
        <v>71.7</v>
      </c>
      <c r="K23" s="94">
        <f t="shared" si="5"/>
        <v>78.959999999999994</v>
      </c>
      <c r="L23" s="94">
        <f t="shared" si="5"/>
        <v>56.1</v>
      </c>
      <c r="M23" s="94">
        <f t="shared" si="5"/>
        <v>45.309999999999995</v>
      </c>
      <c r="N23" s="94">
        <f t="shared" si="5"/>
        <v>32.79</v>
      </c>
      <c r="O23" s="94">
        <f t="shared" si="5"/>
        <v>42.17</v>
      </c>
      <c r="P23" s="94">
        <f t="shared" si="5"/>
        <v>107.93999999999998</v>
      </c>
      <c r="Q23" s="94">
        <f t="shared" si="5"/>
        <v>68.809999999999988</v>
      </c>
      <c r="R23" s="94">
        <f t="shared" si="5"/>
        <v>105.44000000000001</v>
      </c>
      <c r="S23" s="94">
        <f t="shared" si="5"/>
        <v>75.459999999999994</v>
      </c>
      <c r="T23" s="94">
        <f t="shared" si="5"/>
        <v>107.94999999999999</v>
      </c>
      <c r="U23" s="94">
        <f t="shared" si="5"/>
        <v>18.380000000000003</v>
      </c>
      <c r="V23" s="94">
        <f t="shared" si="5"/>
        <v>143.80000000000001</v>
      </c>
      <c r="W23" s="94">
        <f t="shared" si="5"/>
        <v>32.68</v>
      </c>
      <c r="X23" s="94">
        <f t="shared" si="5"/>
        <v>23.89</v>
      </c>
      <c r="Y23" s="94">
        <f t="shared" si="5"/>
        <v>1559.0800000000002</v>
      </c>
      <c r="Z23" s="95">
        <f t="shared" si="1"/>
        <v>0.10282839421816177</v>
      </c>
      <c r="AA23" s="2"/>
      <c r="AB23" s="1"/>
      <c r="AC23" s="1"/>
      <c r="AD23" s="1"/>
    </row>
    <row r="24" spans="1:30" x14ac:dyDescent="0.35">
      <c r="A24" s="20" t="s">
        <v>39</v>
      </c>
      <c r="B24" s="96">
        <v>304.23999999999995</v>
      </c>
      <c r="C24" s="96">
        <v>40.789999999999992</v>
      </c>
      <c r="D24" s="96">
        <v>16.3</v>
      </c>
      <c r="E24" s="96">
        <v>28.01</v>
      </c>
      <c r="F24" s="96">
        <v>25.759999999999998</v>
      </c>
      <c r="G24" s="96">
        <v>28.75</v>
      </c>
      <c r="H24" s="96">
        <v>46.03</v>
      </c>
      <c r="I24" s="96">
        <v>42.9</v>
      </c>
      <c r="J24" s="96">
        <v>71.7</v>
      </c>
      <c r="K24" s="96">
        <v>77.539999999999992</v>
      </c>
      <c r="L24" s="96">
        <v>55.980000000000004</v>
      </c>
      <c r="M24" s="96">
        <v>43</v>
      </c>
      <c r="N24" s="96">
        <v>32.79</v>
      </c>
      <c r="O24" s="96">
        <v>41.68</v>
      </c>
      <c r="P24" s="96">
        <v>103.72999999999999</v>
      </c>
      <c r="Q24" s="96">
        <v>68.72999999999999</v>
      </c>
      <c r="R24" s="96">
        <v>105.13000000000001</v>
      </c>
      <c r="S24" s="96">
        <v>75.459999999999994</v>
      </c>
      <c r="T24" s="96">
        <v>107.94999999999999</v>
      </c>
      <c r="U24" s="96">
        <v>17.740000000000002</v>
      </c>
      <c r="V24" s="96">
        <v>143.65</v>
      </c>
      <c r="W24" s="96">
        <v>32.68</v>
      </c>
      <c r="X24" s="96">
        <v>23.69</v>
      </c>
      <c r="Y24" s="96">
        <v>1534.2300000000002</v>
      </c>
      <c r="Z24" s="97">
        <f t="shared" si="1"/>
        <v>0.10118942405863095</v>
      </c>
      <c r="AA24" s="3"/>
      <c r="AB24" s="1"/>
      <c r="AC24" s="1"/>
      <c r="AD24" s="1"/>
    </row>
    <row r="25" spans="1:30" x14ac:dyDescent="0.35">
      <c r="A25" s="20" t="s">
        <v>40</v>
      </c>
      <c r="B25" s="96">
        <v>0.28000000000000003</v>
      </c>
      <c r="C25" s="96">
        <v>0.32</v>
      </c>
      <c r="D25" s="96">
        <v>0.02</v>
      </c>
      <c r="E25" s="96"/>
      <c r="F25" s="96">
        <v>0.27</v>
      </c>
      <c r="G25" s="96"/>
      <c r="H25" s="96"/>
      <c r="I25" s="96"/>
      <c r="J25" s="96"/>
      <c r="K25" s="96">
        <v>0.23</v>
      </c>
      <c r="L25" s="96"/>
      <c r="M25" s="96"/>
      <c r="N25" s="96"/>
      <c r="O25" s="96"/>
      <c r="P25" s="96">
        <v>0.08</v>
      </c>
      <c r="Q25" s="96"/>
      <c r="R25" s="96">
        <v>0.17</v>
      </c>
      <c r="S25" s="96"/>
      <c r="T25" s="96"/>
      <c r="U25" s="96"/>
      <c r="V25" s="96"/>
      <c r="W25" s="96"/>
      <c r="X25" s="96"/>
      <c r="Y25" s="96">
        <v>1.37</v>
      </c>
      <c r="Z25" s="97">
        <f t="shared" si="1"/>
        <v>9.0357711008339298E-5</v>
      </c>
      <c r="AA25" s="3"/>
      <c r="AB25" s="1"/>
      <c r="AC25" s="1"/>
      <c r="AD25" s="1"/>
    </row>
    <row r="26" spans="1:30" x14ac:dyDescent="0.35">
      <c r="A26" s="20" t="s">
        <v>41</v>
      </c>
      <c r="B26" s="96">
        <v>3.35</v>
      </c>
      <c r="C26" s="96"/>
      <c r="D26" s="96"/>
      <c r="E26" s="96">
        <v>0.12</v>
      </c>
      <c r="F26" s="96">
        <v>0.08</v>
      </c>
      <c r="G26" s="96">
        <v>0.33</v>
      </c>
      <c r="H26" s="96"/>
      <c r="I26" s="96"/>
      <c r="J26" s="96"/>
      <c r="K26" s="96">
        <v>7.0000000000000007E-2</v>
      </c>
      <c r="L26" s="96">
        <v>0.05</v>
      </c>
      <c r="M26" s="96">
        <v>0.3</v>
      </c>
      <c r="N26" s="96"/>
      <c r="O26" s="96"/>
      <c r="P26" s="96">
        <v>0.16</v>
      </c>
      <c r="Q26" s="96"/>
      <c r="R26" s="96">
        <v>0.01</v>
      </c>
      <c r="S26" s="96"/>
      <c r="T26" s="96"/>
      <c r="U26" s="96"/>
      <c r="V26" s="96"/>
      <c r="W26" s="96"/>
      <c r="X26" s="96"/>
      <c r="Y26" s="96">
        <v>4.47</v>
      </c>
      <c r="Z26" s="97">
        <f t="shared" si="1"/>
        <v>2.9481676511480045E-4</v>
      </c>
      <c r="AA26" s="3"/>
      <c r="AB26" s="1"/>
      <c r="AC26" s="1"/>
      <c r="AD26" s="1"/>
    </row>
    <row r="27" spans="1:30" x14ac:dyDescent="0.35">
      <c r="A27" s="20" t="s">
        <v>43</v>
      </c>
      <c r="B27" s="96">
        <v>9.5200000000000014</v>
      </c>
      <c r="C27" s="96">
        <v>0.39</v>
      </c>
      <c r="D27" s="96">
        <v>0.04</v>
      </c>
      <c r="E27" s="96">
        <v>0.03</v>
      </c>
      <c r="F27" s="96"/>
      <c r="G27" s="96"/>
      <c r="H27" s="96">
        <v>0.17</v>
      </c>
      <c r="I27" s="96"/>
      <c r="J27" s="96"/>
      <c r="K27" s="96">
        <v>1.1200000000000001</v>
      </c>
      <c r="L27" s="96">
        <v>7.0000000000000007E-2</v>
      </c>
      <c r="M27" s="96">
        <v>2.0099999999999998</v>
      </c>
      <c r="N27" s="96"/>
      <c r="O27" s="96">
        <v>0.49</v>
      </c>
      <c r="P27" s="96">
        <v>3.97</v>
      </c>
      <c r="Q27" s="96">
        <v>0.08</v>
      </c>
      <c r="R27" s="96">
        <v>0.13</v>
      </c>
      <c r="S27" s="96"/>
      <c r="T27" s="96"/>
      <c r="U27" s="96">
        <v>0.64</v>
      </c>
      <c r="V27" s="96">
        <v>0.15</v>
      </c>
      <c r="W27" s="96"/>
      <c r="X27" s="96">
        <v>0.2</v>
      </c>
      <c r="Y27" s="96">
        <v>19.009999999999994</v>
      </c>
      <c r="Z27" s="97">
        <f t="shared" si="1"/>
        <v>1.2537956834076857E-3</v>
      </c>
      <c r="AA27" s="3"/>
      <c r="AB27" s="1"/>
      <c r="AC27" s="1"/>
      <c r="AD27" s="1"/>
    </row>
    <row r="28" spans="1:30" x14ac:dyDescent="0.35">
      <c r="A28" s="21" t="s">
        <v>6</v>
      </c>
      <c r="B28" s="94">
        <f>SUM(B29:B32)</f>
        <v>35.6</v>
      </c>
      <c r="C28" s="94">
        <f t="shared" ref="C28:Y28" si="6">SUM(C29:C32)</f>
        <v>13.459999999999999</v>
      </c>
      <c r="D28" s="94">
        <f t="shared" si="6"/>
        <v>8.32</v>
      </c>
      <c r="E28" s="94">
        <f t="shared" si="6"/>
        <v>10.45</v>
      </c>
      <c r="F28" s="94">
        <f t="shared" si="6"/>
        <v>16.369999999999997</v>
      </c>
      <c r="G28" s="94">
        <f t="shared" si="6"/>
        <v>6.58</v>
      </c>
      <c r="H28" s="94">
        <f t="shared" si="6"/>
        <v>29.06</v>
      </c>
      <c r="I28" s="94">
        <f t="shared" si="6"/>
        <v>22.259999999999998</v>
      </c>
      <c r="J28" s="94">
        <f t="shared" si="6"/>
        <v>46.31</v>
      </c>
      <c r="K28" s="94">
        <f t="shared" si="6"/>
        <v>106.88000000000002</v>
      </c>
      <c r="L28" s="94">
        <f t="shared" si="6"/>
        <v>70.240000000000009</v>
      </c>
      <c r="M28" s="94">
        <f t="shared" si="6"/>
        <v>119.19</v>
      </c>
      <c r="N28" s="94">
        <f t="shared" si="6"/>
        <v>118.65000000000002</v>
      </c>
      <c r="O28" s="94">
        <f t="shared" si="6"/>
        <v>166.08000000000004</v>
      </c>
      <c r="P28" s="94">
        <f t="shared" si="6"/>
        <v>133.63</v>
      </c>
      <c r="Q28" s="94">
        <f t="shared" si="6"/>
        <v>96.139999999999986</v>
      </c>
      <c r="R28" s="94">
        <f t="shared" si="6"/>
        <v>179.20000000000002</v>
      </c>
      <c r="S28" s="94">
        <f t="shared" si="6"/>
        <v>190.48000000000002</v>
      </c>
      <c r="T28" s="94">
        <f t="shared" si="6"/>
        <v>231.09999999999997</v>
      </c>
      <c r="U28" s="94">
        <f t="shared" si="6"/>
        <v>124.54000000000002</v>
      </c>
      <c r="V28" s="94">
        <f t="shared" si="6"/>
        <v>74.97</v>
      </c>
      <c r="W28" s="94">
        <f t="shared" si="6"/>
        <v>73.27</v>
      </c>
      <c r="X28" s="94">
        <f t="shared" si="6"/>
        <v>0</v>
      </c>
      <c r="Y28" s="94">
        <f t="shared" si="6"/>
        <v>1872.78</v>
      </c>
      <c r="Z28" s="219">
        <f t="shared" si="1"/>
        <v>0.12351833140306398</v>
      </c>
      <c r="AA28" s="2"/>
      <c r="AB28" s="1"/>
      <c r="AC28" s="1"/>
      <c r="AD28" s="1"/>
    </row>
    <row r="29" spans="1:30" x14ac:dyDescent="0.35">
      <c r="A29" s="20" t="s">
        <v>45</v>
      </c>
      <c r="B29" s="96">
        <v>2.81</v>
      </c>
      <c r="C29" s="96">
        <v>1.4500000000000002</v>
      </c>
      <c r="D29" s="96"/>
      <c r="E29" s="96">
        <v>0.12</v>
      </c>
      <c r="F29" s="96">
        <v>0.23</v>
      </c>
      <c r="G29" s="96">
        <v>0.21</v>
      </c>
      <c r="H29" s="96">
        <v>1.79</v>
      </c>
      <c r="I29" s="96">
        <v>0.03</v>
      </c>
      <c r="J29" s="96">
        <v>1.98</v>
      </c>
      <c r="K29" s="96">
        <v>1.04</v>
      </c>
      <c r="L29" s="96">
        <v>1.9499999999999997</v>
      </c>
      <c r="M29" s="96">
        <v>0.31</v>
      </c>
      <c r="N29" s="96">
        <v>0.14000000000000001</v>
      </c>
      <c r="O29" s="96">
        <v>1.5599999999999998</v>
      </c>
      <c r="P29" s="96">
        <v>0.45999999999999996</v>
      </c>
      <c r="Q29" s="96">
        <v>3.4600000000000004</v>
      </c>
      <c r="R29" s="96">
        <v>1.2000000000000002</v>
      </c>
      <c r="S29" s="96">
        <v>1.6</v>
      </c>
      <c r="T29" s="96">
        <v>4.97</v>
      </c>
      <c r="U29" s="96">
        <v>0.60000000000000009</v>
      </c>
      <c r="V29" s="96">
        <v>0.31</v>
      </c>
      <c r="W29" s="96">
        <v>2.31</v>
      </c>
      <c r="X29" s="96"/>
      <c r="Y29" s="96">
        <v>28.53</v>
      </c>
      <c r="Z29" s="97">
        <f t="shared" si="1"/>
        <v>1.8816828431152701E-3</v>
      </c>
      <c r="AA29" s="3"/>
      <c r="AB29" s="1"/>
      <c r="AC29" s="1"/>
      <c r="AD29" s="1"/>
    </row>
    <row r="30" spans="1:30" x14ac:dyDescent="0.35">
      <c r="A30" s="20" t="s">
        <v>46</v>
      </c>
      <c r="B30" s="96">
        <v>4.9700000000000006</v>
      </c>
      <c r="C30" s="96">
        <v>0.64</v>
      </c>
      <c r="D30" s="96"/>
      <c r="E30" s="96">
        <v>4.57</v>
      </c>
      <c r="F30" s="96"/>
      <c r="G30" s="96">
        <v>0.19</v>
      </c>
      <c r="H30" s="96">
        <v>0.33</v>
      </c>
      <c r="I30" s="96"/>
      <c r="J30" s="96">
        <v>1.3</v>
      </c>
      <c r="K30" s="96">
        <v>0.15</v>
      </c>
      <c r="L30" s="96">
        <v>3.02</v>
      </c>
      <c r="M30" s="96">
        <v>2.2699999999999996</v>
      </c>
      <c r="N30" s="96">
        <v>2.1799999999999997</v>
      </c>
      <c r="O30" s="96">
        <v>0.83000000000000007</v>
      </c>
      <c r="P30" s="96">
        <v>0.53</v>
      </c>
      <c r="Q30" s="96">
        <v>0.42000000000000004</v>
      </c>
      <c r="R30" s="96">
        <v>9.68</v>
      </c>
      <c r="S30" s="96">
        <v>3.49</v>
      </c>
      <c r="T30" s="96">
        <v>1.34</v>
      </c>
      <c r="U30" s="96">
        <v>1.63</v>
      </c>
      <c r="V30" s="96">
        <v>0.58000000000000007</v>
      </c>
      <c r="W30" s="96">
        <v>1.4000000000000001</v>
      </c>
      <c r="X30" s="96"/>
      <c r="Y30" s="96">
        <v>39.520000000000003</v>
      </c>
      <c r="Z30" s="97">
        <f t="shared" si="1"/>
        <v>2.6065231671894662E-3</v>
      </c>
      <c r="AA30" s="3"/>
      <c r="AB30" s="1"/>
      <c r="AC30" s="1"/>
      <c r="AD30" s="1"/>
    </row>
    <row r="31" spans="1:30" x14ac:dyDescent="0.35">
      <c r="A31" s="20" t="s">
        <v>47</v>
      </c>
      <c r="B31" s="96">
        <v>13.139999999999999</v>
      </c>
      <c r="C31" s="96">
        <v>8.4499999999999993</v>
      </c>
      <c r="D31" s="96">
        <v>7.44</v>
      </c>
      <c r="E31" s="96">
        <v>5.15</v>
      </c>
      <c r="F31" s="96">
        <v>13.069999999999997</v>
      </c>
      <c r="G31" s="96">
        <v>6.18</v>
      </c>
      <c r="H31" s="96">
        <v>25.08</v>
      </c>
      <c r="I31" s="96">
        <v>18.299999999999997</v>
      </c>
      <c r="J31" s="96">
        <v>39.81</v>
      </c>
      <c r="K31" s="96">
        <v>105.42000000000003</v>
      </c>
      <c r="L31" s="96">
        <v>63.98</v>
      </c>
      <c r="M31" s="96">
        <v>104.52</v>
      </c>
      <c r="N31" s="96">
        <v>103.09000000000003</v>
      </c>
      <c r="O31" s="96">
        <v>147.83000000000004</v>
      </c>
      <c r="P31" s="96">
        <v>117.53</v>
      </c>
      <c r="Q31" s="96">
        <v>71.399999999999991</v>
      </c>
      <c r="R31" s="96">
        <v>154.03000000000003</v>
      </c>
      <c r="S31" s="96">
        <v>167.62</v>
      </c>
      <c r="T31" s="96">
        <v>214.70999999999995</v>
      </c>
      <c r="U31" s="96">
        <v>97.550000000000011</v>
      </c>
      <c r="V31" s="96">
        <v>58.949999999999996</v>
      </c>
      <c r="W31" s="96">
        <v>64.540000000000006</v>
      </c>
      <c r="X31" s="96"/>
      <c r="Y31" s="96">
        <v>1607.79</v>
      </c>
      <c r="Z31" s="97">
        <f t="shared" si="1"/>
        <v>0.10604103954897651</v>
      </c>
      <c r="AA31" s="3"/>
      <c r="AB31" s="1"/>
      <c r="AC31" s="1"/>
      <c r="AD31" s="1"/>
    </row>
    <row r="32" spans="1:30" x14ac:dyDescent="0.35">
      <c r="A32" s="20" t="s">
        <v>48</v>
      </c>
      <c r="B32" s="96">
        <v>14.680000000000001</v>
      </c>
      <c r="C32" s="96">
        <v>2.9200000000000004</v>
      </c>
      <c r="D32" s="96">
        <v>0.88</v>
      </c>
      <c r="E32" s="96">
        <v>0.61</v>
      </c>
      <c r="F32" s="96">
        <v>3.07</v>
      </c>
      <c r="G32" s="96"/>
      <c r="H32" s="96">
        <v>1.8600000000000003</v>
      </c>
      <c r="I32" s="96">
        <v>3.9299999999999997</v>
      </c>
      <c r="J32" s="96">
        <v>3.22</v>
      </c>
      <c r="K32" s="96">
        <v>0.27</v>
      </c>
      <c r="L32" s="96">
        <v>1.2900000000000003</v>
      </c>
      <c r="M32" s="96">
        <v>12.089999999999998</v>
      </c>
      <c r="N32" s="96">
        <v>13.24</v>
      </c>
      <c r="O32" s="96">
        <v>15.860000000000003</v>
      </c>
      <c r="P32" s="96">
        <v>15.109999999999998</v>
      </c>
      <c r="Q32" s="96">
        <v>20.859999999999996</v>
      </c>
      <c r="R32" s="96">
        <v>14.289999999999997</v>
      </c>
      <c r="S32" s="96">
        <v>17.769999999999996</v>
      </c>
      <c r="T32" s="96">
        <v>10.08</v>
      </c>
      <c r="U32" s="96">
        <v>24.76</v>
      </c>
      <c r="V32" s="96">
        <v>15.13</v>
      </c>
      <c r="W32" s="96">
        <v>5.0199999999999996</v>
      </c>
      <c r="X32" s="96"/>
      <c r="Y32" s="96">
        <v>196.94</v>
      </c>
      <c r="Z32" s="97">
        <f t="shared" si="1"/>
        <v>1.2989085843782729E-2</v>
      </c>
      <c r="AA32" s="3"/>
      <c r="AB32" s="1"/>
      <c r="AC32" s="1"/>
      <c r="AD32" s="1"/>
    </row>
    <row r="33" spans="1:30" x14ac:dyDescent="0.35">
      <c r="A33" s="21" t="s">
        <v>7</v>
      </c>
      <c r="B33" s="94">
        <f>SUM(B34:B35)</f>
        <v>0.19</v>
      </c>
      <c r="C33" s="94">
        <f t="shared" ref="C33:Y33" si="7">SUM(C34:C35)</f>
        <v>14.879999999999999</v>
      </c>
      <c r="D33" s="94">
        <f t="shared" si="7"/>
        <v>0</v>
      </c>
      <c r="E33" s="94">
        <f t="shared" si="7"/>
        <v>0</v>
      </c>
      <c r="F33" s="94">
        <f t="shared" si="7"/>
        <v>1.96</v>
      </c>
      <c r="G33" s="94">
        <f t="shared" si="7"/>
        <v>0</v>
      </c>
      <c r="H33" s="94">
        <f t="shared" si="7"/>
        <v>0.21</v>
      </c>
      <c r="I33" s="94">
        <f t="shared" si="7"/>
        <v>2.21</v>
      </c>
      <c r="J33" s="94">
        <f t="shared" si="7"/>
        <v>11.42</v>
      </c>
      <c r="K33" s="94">
        <f t="shared" si="7"/>
        <v>5.86</v>
      </c>
      <c r="L33" s="94">
        <f t="shared" si="7"/>
        <v>2.57</v>
      </c>
      <c r="M33" s="94">
        <f t="shared" si="7"/>
        <v>11.59</v>
      </c>
      <c r="N33" s="94">
        <f t="shared" si="7"/>
        <v>55.92</v>
      </c>
      <c r="O33" s="94">
        <f t="shared" si="7"/>
        <v>21.62</v>
      </c>
      <c r="P33" s="94">
        <f t="shared" si="7"/>
        <v>30.57</v>
      </c>
      <c r="Q33" s="94">
        <f t="shared" si="7"/>
        <v>20.439999999999998</v>
      </c>
      <c r="R33" s="94">
        <f t="shared" si="7"/>
        <v>57.230000000000004</v>
      </c>
      <c r="S33" s="94">
        <f t="shared" si="7"/>
        <v>129.85000000000002</v>
      </c>
      <c r="T33" s="94">
        <f t="shared" si="7"/>
        <v>42.49</v>
      </c>
      <c r="U33" s="94">
        <f t="shared" si="7"/>
        <v>65.33</v>
      </c>
      <c r="V33" s="94">
        <f t="shared" si="7"/>
        <v>28.73</v>
      </c>
      <c r="W33" s="94">
        <f t="shared" si="7"/>
        <v>31.93</v>
      </c>
      <c r="X33" s="94">
        <f t="shared" si="7"/>
        <v>0</v>
      </c>
      <c r="Y33" s="94">
        <f t="shared" si="7"/>
        <v>535</v>
      </c>
      <c r="Z33" s="219">
        <f t="shared" si="1"/>
        <v>3.528567546676023E-2</v>
      </c>
      <c r="AA33" s="2"/>
      <c r="AB33" s="1"/>
      <c r="AC33" s="2"/>
      <c r="AD33" s="1"/>
    </row>
    <row r="34" spans="1:30" x14ac:dyDescent="0.35">
      <c r="A34" s="20" t="s">
        <v>49</v>
      </c>
      <c r="B34" s="96">
        <v>0.14000000000000001</v>
      </c>
      <c r="C34" s="96">
        <v>14.86</v>
      </c>
      <c r="D34" s="96"/>
      <c r="E34" s="96"/>
      <c r="F34" s="96">
        <v>0.08</v>
      </c>
      <c r="G34" s="96"/>
      <c r="H34" s="96"/>
      <c r="I34" s="96">
        <v>2.21</v>
      </c>
      <c r="J34" s="96">
        <v>11.42</v>
      </c>
      <c r="K34" s="96">
        <v>4.74</v>
      </c>
      <c r="L34" s="96"/>
      <c r="M34" s="96">
        <v>11.52</v>
      </c>
      <c r="N34" s="96">
        <v>49.64</v>
      </c>
      <c r="O34" s="96">
        <v>14.49</v>
      </c>
      <c r="P34" s="96">
        <v>26.89</v>
      </c>
      <c r="Q34" s="96">
        <v>17.02</v>
      </c>
      <c r="R34" s="96">
        <v>17</v>
      </c>
      <c r="S34" s="96">
        <v>126.52000000000001</v>
      </c>
      <c r="T34" s="96">
        <v>42.14</v>
      </c>
      <c r="U34" s="96">
        <v>9.3600000000000012</v>
      </c>
      <c r="V34" s="96">
        <v>20.73</v>
      </c>
      <c r="W34" s="96">
        <v>17.88</v>
      </c>
      <c r="X34" s="96"/>
      <c r="Y34" s="96">
        <v>386.64000000000004</v>
      </c>
      <c r="Z34" s="97">
        <f t="shared" si="1"/>
        <v>2.5500660864426501E-2</v>
      </c>
      <c r="AA34" s="3"/>
      <c r="AB34" s="1"/>
      <c r="AC34" s="3"/>
      <c r="AD34" s="1"/>
    </row>
    <row r="35" spans="1:30" x14ac:dyDescent="0.35">
      <c r="A35" s="20" t="s">
        <v>50</v>
      </c>
      <c r="B35" s="96">
        <v>0.05</v>
      </c>
      <c r="C35" s="96">
        <v>0.02</v>
      </c>
      <c r="D35" s="96"/>
      <c r="E35" s="96"/>
      <c r="F35" s="96">
        <v>1.88</v>
      </c>
      <c r="G35" s="96"/>
      <c r="H35" s="96">
        <v>0.21</v>
      </c>
      <c r="I35" s="96"/>
      <c r="J35" s="96"/>
      <c r="K35" s="96">
        <v>1.1200000000000001</v>
      </c>
      <c r="L35" s="96">
        <v>2.57</v>
      </c>
      <c r="M35" s="96">
        <v>7.0000000000000007E-2</v>
      </c>
      <c r="N35" s="96">
        <v>6.28</v>
      </c>
      <c r="O35" s="96">
        <v>7.13</v>
      </c>
      <c r="P35" s="96">
        <v>3.6799999999999997</v>
      </c>
      <c r="Q35" s="96">
        <v>3.42</v>
      </c>
      <c r="R35" s="96">
        <v>40.230000000000004</v>
      </c>
      <c r="S35" s="96">
        <v>3.33</v>
      </c>
      <c r="T35" s="96">
        <v>0.35</v>
      </c>
      <c r="U35" s="96">
        <v>55.97</v>
      </c>
      <c r="V35" s="96">
        <v>8</v>
      </c>
      <c r="W35" s="96">
        <v>14.05</v>
      </c>
      <c r="X35" s="96"/>
      <c r="Y35" s="96">
        <v>148.36000000000001</v>
      </c>
      <c r="Z35" s="97">
        <f t="shared" si="1"/>
        <v>9.7850146023337348E-3</v>
      </c>
      <c r="AA35" s="3"/>
      <c r="AB35" s="1"/>
      <c r="AC35" s="1"/>
      <c r="AD35" s="1"/>
    </row>
    <row r="36" spans="1:30" x14ac:dyDescent="0.35">
      <c r="A36" s="21" t="s">
        <v>9</v>
      </c>
      <c r="B36" s="94">
        <f>B37</f>
        <v>43.18</v>
      </c>
      <c r="C36" s="94">
        <f t="shared" ref="C36:Y36" si="8">C37</f>
        <v>18.3</v>
      </c>
      <c r="D36" s="94">
        <f t="shared" si="8"/>
        <v>0.15</v>
      </c>
      <c r="E36" s="94">
        <f t="shared" si="8"/>
        <v>1.51</v>
      </c>
      <c r="F36" s="94">
        <f t="shared" si="8"/>
        <v>0</v>
      </c>
      <c r="G36" s="94">
        <f t="shared" si="8"/>
        <v>4.76</v>
      </c>
      <c r="H36" s="94">
        <f t="shared" si="8"/>
        <v>0.75</v>
      </c>
      <c r="I36" s="94">
        <f t="shared" si="8"/>
        <v>0.92</v>
      </c>
      <c r="J36" s="94">
        <f t="shared" si="8"/>
        <v>0</v>
      </c>
      <c r="K36" s="94">
        <f t="shared" si="8"/>
        <v>1.74</v>
      </c>
      <c r="L36" s="94">
        <f t="shared" si="8"/>
        <v>1.0900000000000001</v>
      </c>
      <c r="M36" s="94">
        <f t="shared" si="8"/>
        <v>1.87</v>
      </c>
      <c r="N36" s="94">
        <f t="shared" si="8"/>
        <v>0.08</v>
      </c>
      <c r="O36" s="94">
        <f t="shared" si="8"/>
        <v>7.87</v>
      </c>
      <c r="P36" s="94">
        <f t="shared" si="8"/>
        <v>1.08</v>
      </c>
      <c r="Q36" s="94">
        <f t="shared" si="8"/>
        <v>7.8</v>
      </c>
      <c r="R36" s="94">
        <f t="shared" si="8"/>
        <v>2.91</v>
      </c>
      <c r="S36" s="94">
        <f t="shared" si="8"/>
        <v>3.73</v>
      </c>
      <c r="T36" s="94">
        <f t="shared" si="8"/>
        <v>5.1100000000000003</v>
      </c>
      <c r="U36" s="94">
        <f t="shared" si="8"/>
        <v>0.88</v>
      </c>
      <c r="V36" s="94">
        <f t="shared" si="8"/>
        <v>2.2400000000000002</v>
      </c>
      <c r="W36" s="94">
        <f t="shared" si="8"/>
        <v>0.28000000000000003</v>
      </c>
      <c r="X36" s="94">
        <f t="shared" si="8"/>
        <v>0.09</v>
      </c>
      <c r="Y36" s="94">
        <f t="shared" si="8"/>
        <v>106.34</v>
      </c>
      <c r="Z36" s="219">
        <f t="shared" si="1"/>
        <v>7.0136051011874456E-3</v>
      </c>
      <c r="AA36" s="2"/>
      <c r="AB36" s="1"/>
      <c r="AC36" s="1"/>
      <c r="AD36" s="1"/>
    </row>
    <row r="37" spans="1:30" x14ac:dyDescent="0.35">
      <c r="A37" s="20" t="s">
        <v>52</v>
      </c>
      <c r="B37" s="96">
        <v>43.18</v>
      </c>
      <c r="C37" s="96">
        <v>18.3</v>
      </c>
      <c r="D37" s="96">
        <v>0.15</v>
      </c>
      <c r="E37" s="96">
        <v>1.51</v>
      </c>
      <c r="F37" s="96"/>
      <c r="G37" s="96">
        <v>4.76</v>
      </c>
      <c r="H37" s="96">
        <v>0.75</v>
      </c>
      <c r="I37" s="96">
        <v>0.92</v>
      </c>
      <c r="J37" s="96"/>
      <c r="K37" s="96">
        <v>1.74</v>
      </c>
      <c r="L37" s="96">
        <v>1.0900000000000001</v>
      </c>
      <c r="M37" s="96">
        <v>1.87</v>
      </c>
      <c r="N37" s="96">
        <v>0.08</v>
      </c>
      <c r="O37" s="96">
        <v>7.87</v>
      </c>
      <c r="P37" s="96">
        <v>1.08</v>
      </c>
      <c r="Q37" s="96">
        <v>7.8</v>
      </c>
      <c r="R37" s="96">
        <v>2.91</v>
      </c>
      <c r="S37" s="96">
        <v>3.73</v>
      </c>
      <c r="T37" s="96">
        <v>5.1100000000000003</v>
      </c>
      <c r="U37" s="96">
        <v>0.88</v>
      </c>
      <c r="V37" s="96">
        <v>2.2400000000000002</v>
      </c>
      <c r="W37" s="96">
        <v>0.28000000000000003</v>
      </c>
      <c r="X37" s="96">
        <v>0.09</v>
      </c>
      <c r="Y37" s="96">
        <v>106.34</v>
      </c>
      <c r="Z37" s="97">
        <f t="shared" si="1"/>
        <v>7.0136051011874456E-3</v>
      </c>
      <c r="AA37" s="3"/>
      <c r="AB37" s="1"/>
      <c r="AC37" s="1"/>
      <c r="AD37" s="1"/>
    </row>
    <row r="38" spans="1:30" x14ac:dyDescent="0.35">
      <c r="A38" s="21" t="s">
        <v>10</v>
      </c>
      <c r="B38" s="94">
        <f>B39</f>
        <v>0</v>
      </c>
      <c r="C38" s="94">
        <f t="shared" ref="C38:Y38" si="9">C39</f>
        <v>0</v>
      </c>
      <c r="D38" s="94">
        <f t="shared" si="9"/>
        <v>0</v>
      </c>
      <c r="E38" s="94">
        <f t="shared" si="9"/>
        <v>0</v>
      </c>
      <c r="F38" s="94">
        <f t="shared" si="9"/>
        <v>0</v>
      </c>
      <c r="G38" s="94">
        <f t="shared" si="9"/>
        <v>0</v>
      </c>
      <c r="H38" s="94">
        <f t="shared" si="9"/>
        <v>0</v>
      </c>
      <c r="I38" s="94">
        <f t="shared" si="9"/>
        <v>0</v>
      </c>
      <c r="J38" s="94">
        <f t="shared" si="9"/>
        <v>0</v>
      </c>
      <c r="K38" s="94">
        <f t="shared" si="9"/>
        <v>0</v>
      </c>
      <c r="L38" s="94">
        <f t="shared" si="9"/>
        <v>2.4300000000000002</v>
      </c>
      <c r="M38" s="94">
        <f t="shared" si="9"/>
        <v>4.8600000000000003</v>
      </c>
      <c r="N38" s="94">
        <f t="shared" si="9"/>
        <v>0</v>
      </c>
      <c r="O38" s="94">
        <f t="shared" si="9"/>
        <v>3.18</v>
      </c>
      <c r="P38" s="94">
        <f t="shared" si="9"/>
        <v>3.75</v>
      </c>
      <c r="Q38" s="94">
        <f t="shared" si="9"/>
        <v>1.6400000000000001</v>
      </c>
      <c r="R38" s="94">
        <f t="shared" si="9"/>
        <v>1.94</v>
      </c>
      <c r="S38" s="94">
        <f t="shared" si="9"/>
        <v>0.34</v>
      </c>
      <c r="T38" s="94">
        <f t="shared" si="9"/>
        <v>0.8</v>
      </c>
      <c r="U38" s="94">
        <f t="shared" si="9"/>
        <v>0.25</v>
      </c>
      <c r="V38" s="94">
        <f t="shared" si="9"/>
        <v>0</v>
      </c>
      <c r="W38" s="94">
        <f t="shared" si="9"/>
        <v>0</v>
      </c>
      <c r="X38" s="94">
        <f t="shared" si="9"/>
        <v>0</v>
      </c>
      <c r="Y38" s="94">
        <f t="shared" si="9"/>
        <v>19.190000000000001</v>
      </c>
      <c r="Z38" s="219">
        <f t="shared" si="1"/>
        <v>1.2656674994525774E-3</v>
      </c>
      <c r="AA38" s="2"/>
      <c r="AB38" s="1"/>
      <c r="AC38" s="1"/>
      <c r="AD38" s="1"/>
    </row>
    <row r="39" spans="1:30" x14ac:dyDescent="0.35">
      <c r="A39" s="20" t="s">
        <v>54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>
        <v>2.4300000000000002</v>
      </c>
      <c r="M39" s="96">
        <v>4.8600000000000003</v>
      </c>
      <c r="N39" s="96"/>
      <c r="O39" s="96">
        <v>3.18</v>
      </c>
      <c r="P39" s="96">
        <v>3.75</v>
      </c>
      <c r="Q39" s="96">
        <v>1.6400000000000001</v>
      </c>
      <c r="R39" s="96">
        <v>1.94</v>
      </c>
      <c r="S39" s="96">
        <v>0.34</v>
      </c>
      <c r="T39" s="96">
        <v>0.8</v>
      </c>
      <c r="U39" s="96">
        <v>0.25</v>
      </c>
      <c r="V39" s="96"/>
      <c r="W39" s="96"/>
      <c r="X39" s="96"/>
      <c r="Y39" s="96">
        <v>19.190000000000001</v>
      </c>
      <c r="Z39" s="97">
        <f t="shared" si="1"/>
        <v>1.2656674994525774E-3</v>
      </c>
      <c r="AA39" s="3"/>
      <c r="AB39" s="1"/>
      <c r="AC39" s="1"/>
      <c r="AD39" s="1"/>
    </row>
    <row r="40" spans="1:30" x14ac:dyDescent="0.35">
      <c r="A40" s="21" t="s">
        <v>12</v>
      </c>
      <c r="B40" s="94">
        <f>B41</f>
        <v>820.59</v>
      </c>
      <c r="C40" s="94">
        <f t="shared" ref="C40:Y40" si="10">C41</f>
        <v>152.45999999999998</v>
      </c>
      <c r="D40" s="94">
        <f t="shared" si="10"/>
        <v>25.31</v>
      </c>
      <c r="E40" s="94">
        <f t="shared" si="10"/>
        <v>29.61</v>
      </c>
      <c r="F40" s="94">
        <f t="shared" si="10"/>
        <v>30.9</v>
      </c>
      <c r="G40" s="94">
        <f t="shared" si="10"/>
        <v>90.77</v>
      </c>
      <c r="H40" s="94">
        <f t="shared" si="10"/>
        <v>134.54999999999998</v>
      </c>
      <c r="I40" s="94">
        <f t="shared" si="10"/>
        <v>104.4</v>
      </c>
      <c r="J40" s="94">
        <f t="shared" si="10"/>
        <v>64.350000000000009</v>
      </c>
      <c r="K40" s="94">
        <f t="shared" si="10"/>
        <v>164.94000000000003</v>
      </c>
      <c r="L40" s="94">
        <f t="shared" si="10"/>
        <v>139.86000000000001</v>
      </c>
      <c r="M40" s="94">
        <f t="shared" si="10"/>
        <v>364.93999999999994</v>
      </c>
      <c r="N40" s="94">
        <f t="shared" si="10"/>
        <v>270.51000000000005</v>
      </c>
      <c r="O40" s="94">
        <f t="shared" si="10"/>
        <v>369.42</v>
      </c>
      <c r="P40" s="94">
        <f t="shared" si="10"/>
        <v>460.68999999999988</v>
      </c>
      <c r="Q40" s="94">
        <f t="shared" si="10"/>
        <v>574.07999999999993</v>
      </c>
      <c r="R40" s="94">
        <f t="shared" si="10"/>
        <v>565.86999999999989</v>
      </c>
      <c r="S40" s="94">
        <f t="shared" si="10"/>
        <v>350.44999999999993</v>
      </c>
      <c r="T40" s="94">
        <f t="shared" si="10"/>
        <v>280.40999999999997</v>
      </c>
      <c r="U40" s="94">
        <f t="shared" si="10"/>
        <v>258.28999999999996</v>
      </c>
      <c r="V40" s="94">
        <f t="shared" si="10"/>
        <v>167.17999999999995</v>
      </c>
      <c r="W40" s="94">
        <f t="shared" si="10"/>
        <v>32.19</v>
      </c>
      <c r="X40" s="94">
        <f t="shared" si="10"/>
        <v>447.28000000000009</v>
      </c>
      <c r="Y40" s="94">
        <f t="shared" si="10"/>
        <v>5899.0499999999993</v>
      </c>
      <c r="Z40" s="95">
        <f t="shared" si="1"/>
        <v>0.38906909133119988</v>
      </c>
      <c r="AA40" s="2"/>
      <c r="AB40" s="1"/>
      <c r="AC40" s="1"/>
      <c r="AD40" s="1"/>
    </row>
    <row r="41" spans="1:30" x14ac:dyDescent="0.35">
      <c r="A41" s="20" t="s">
        <v>56</v>
      </c>
      <c r="B41" s="96">
        <v>820.59</v>
      </c>
      <c r="C41" s="96">
        <v>152.45999999999998</v>
      </c>
      <c r="D41" s="96">
        <v>25.31</v>
      </c>
      <c r="E41" s="96">
        <v>29.61</v>
      </c>
      <c r="F41" s="96">
        <v>30.9</v>
      </c>
      <c r="G41" s="96">
        <v>90.77</v>
      </c>
      <c r="H41" s="96">
        <v>134.54999999999998</v>
      </c>
      <c r="I41" s="96">
        <v>104.4</v>
      </c>
      <c r="J41" s="96">
        <v>64.350000000000009</v>
      </c>
      <c r="K41" s="96">
        <v>164.94000000000003</v>
      </c>
      <c r="L41" s="96">
        <v>139.86000000000001</v>
      </c>
      <c r="M41" s="96">
        <v>364.93999999999994</v>
      </c>
      <c r="N41" s="96">
        <v>270.51000000000005</v>
      </c>
      <c r="O41" s="96">
        <v>369.42</v>
      </c>
      <c r="P41" s="96">
        <v>460.68999999999988</v>
      </c>
      <c r="Q41" s="96">
        <v>574.07999999999993</v>
      </c>
      <c r="R41" s="96">
        <v>565.86999999999989</v>
      </c>
      <c r="S41" s="96">
        <v>350.44999999999993</v>
      </c>
      <c r="T41" s="96">
        <v>280.40999999999997</v>
      </c>
      <c r="U41" s="96">
        <v>258.28999999999996</v>
      </c>
      <c r="V41" s="96">
        <v>167.17999999999995</v>
      </c>
      <c r="W41" s="96">
        <v>32.19</v>
      </c>
      <c r="X41" s="96">
        <v>447.28000000000009</v>
      </c>
      <c r="Y41" s="96">
        <v>5899.0499999999993</v>
      </c>
      <c r="Z41" s="97">
        <f t="shared" si="1"/>
        <v>0.38906909133119988</v>
      </c>
      <c r="AA41" s="3"/>
      <c r="AB41" s="1"/>
      <c r="AC41" s="1"/>
      <c r="AD41" s="1"/>
    </row>
    <row r="42" spans="1:30" x14ac:dyDescent="0.35">
      <c r="A42" s="21" t="s">
        <v>13</v>
      </c>
      <c r="B42" s="94">
        <f>B43</f>
        <v>2.1599999999999997</v>
      </c>
      <c r="C42" s="94">
        <f t="shared" ref="C42:Y42" si="11">C43</f>
        <v>0.21000000000000002</v>
      </c>
      <c r="D42" s="94">
        <f t="shared" si="11"/>
        <v>0.1</v>
      </c>
      <c r="E42" s="94">
        <f t="shared" si="11"/>
        <v>0</v>
      </c>
      <c r="F42" s="94">
        <f t="shared" si="11"/>
        <v>0</v>
      </c>
      <c r="G42" s="94">
        <f t="shared" si="11"/>
        <v>0.8</v>
      </c>
      <c r="H42" s="94">
        <f t="shared" si="11"/>
        <v>0</v>
      </c>
      <c r="I42" s="94">
        <f t="shared" si="11"/>
        <v>0</v>
      </c>
      <c r="J42" s="94">
        <f t="shared" si="11"/>
        <v>0.2</v>
      </c>
      <c r="K42" s="94">
        <f t="shared" si="11"/>
        <v>0.24</v>
      </c>
      <c r="L42" s="94">
        <f t="shared" si="11"/>
        <v>0</v>
      </c>
      <c r="M42" s="94">
        <f t="shared" si="11"/>
        <v>0.5</v>
      </c>
      <c r="N42" s="94">
        <f t="shared" si="11"/>
        <v>0</v>
      </c>
      <c r="O42" s="94">
        <f t="shared" si="11"/>
        <v>0</v>
      </c>
      <c r="P42" s="94">
        <f t="shared" si="11"/>
        <v>0</v>
      </c>
      <c r="Q42" s="94">
        <f t="shared" si="11"/>
        <v>0</v>
      </c>
      <c r="R42" s="94">
        <f t="shared" si="11"/>
        <v>0.08</v>
      </c>
      <c r="S42" s="94">
        <f t="shared" si="11"/>
        <v>0.49</v>
      </c>
      <c r="T42" s="94">
        <f t="shared" si="11"/>
        <v>0</v>
      </c>
      <c r="U42" s="94">
        <f t="shared" si="11"/>
        <v>0</v>
      </c>
      <c r="V42" s="94">
        <f t="shared" si="11"/>
        <v>0</v>
      </c>
      <c r="W42" s="94">
        <f t="shared" si="11"/>
        <v>0.16</v>
      </c>
      <c r="X42" s="94">
        <f t="shared" si="11"/>
        <v>0</v>
      </c>
      <c r="Y42" s="94">
        <f t="shared" si="11"/>
        <v>4.9400000000000004</v>
      </c>
      <c r="Z42" s="95">
        <f t="shared" si="1"/>
        <v>3.2581539589868327E-4</v>
      </c>
      <c r="AA42" s="2"/>
      <c r="AB42" s="1"/>
      <c r="AC42" s="1"/>
      <c r="AD42" s="1"/>
    </row>
    <row r="43" spans="1:30" x14ac:dyDescent="0.35">
      <c r="A43" s="20" t="s">
        <v>57</v>
      </c>
      <c r="B43" s="96">
        <v>2.1599999999999997</v>
      </c>
      <c r="C43" s="96">
        <v>0.21000000000000002</v>
      </c>
      <c r="D43" s="96">
        <v>0.1</v>
      </c>
      <c r="E43" s="96"/>
      <c r="F43" s="96"/>
      <c r="G43" s="96">
        <v>0.8</v>
      </c>
      <c r="H43" s="96"/>
      <c r="I43" s="96"/>
      <c r="J43" s="96">
        <v>0.2</v>
      </c>
      <c r="K43" s="96">
        <v>0.24</v>
      </c>
      <c r="L43" s="96"/>
      <c r="M43" s="96">
        <v>0.5</v>
      </c>
      <c r="N43" s="96"/>
      <c r="O43" s="96"/>
      <c r="P43" s="96"/>
      <c r="Q43" s="96"/>
      <c r="R43" s="96">
        <v>0.08</v>
      </c>
      <c r="S43" s="96">
        <v>0.49</v>
      </c>
      <c r="T43" s="96"/>
      <c r="U43" s="96"/>
      <c r="V43" s="96"/>
      <c r="W43" s="96">
        <v>0.16</v>
      </c>
      <c r="X43" s="96"/>
      <c r="Y43" s="96">
        <v>4.9400000000000004</v>
      </c>
      <c r="Z43" s="97">
        <f t="shared" si="1"/>
        <v>3.2581539589868327E-4</v>
      </c>
      <c r="AA43" s="3"/>
      <c r="AB43" s="1"/>
      <c r="AC43" s="1"/>
      <c r="AD43" s="1"/>
    </row>
    <row r="44" spans="1:30" x14ac:dyDescent="0.35">
      <c r="A44" s="22" t="s">
        <v>15</v>
      </c>
      <c r="B44" s="184">
        <v>1834.37</v>
      </c>
      <c r="C44" s="184">
        <v>553.59</v>
      </c>
      <c r="D44" s="184">
        <v>93.86</v>
      </c>
      <c r="E44" s="184">
        <v>121.72000000000001</v>
      </c>
      <c r="F44" s="184">
        <v>119.07999999999998</v>
      </c>
      <c r="G44" s="184">
        <v>245.26000000000005</v>
      </c>
      <c r="H44" s="184">
        <v>301.01</v>
      </c>
      <c r="I44" s="184">
        <v>260.52999999999997</v>
      </c>
      <c r="J44" s="184">
        <v>322.99</v>
      </c>
      <c r="K44" s="184">
        <v>494.22</v>
      </c>
      <c r="L44" s="184">
        <v>429.11000000000007</v>
      </c>
      <c r="M44" s="184">
        <v>744.76</v>
      </c>
      <c r="N44" s="184">
        <v>646.26</v>
      </c>
      <c r="O44" s="184">
        <v>990.07999999999993</v>
      </c>
      <c r="P44" s="184">
        <v>1065.3499999999999</v>
      </c>
      <c r="Q44" s="184">
        <v>1238.8499999999999</v>
      </c>
      <c r="R44" s="184">
        <v>1477.2099999999996</v>
      </c>
      <c r="S44" s="184">
        <v>1236.07</v>
      </c>
      <c r="T44" s="184">
        <v>924.16</v>
      </c>
      <c r="U44" s="184">
        <v>683.29</v>
      </c>
      <c r="V44" s="184">
        <v>605.40999999999985</v>
      </c>
      <c r="W44" s="184">
        <v>259.35000000000008</v>
      </c>
      <c r="X44" s="184">
        <v>515.43000000000006</v>
      </c>
      <c r="Y44" s="184">
        <v>15161.960000000001</v>
      </c>
      <c r="Z44" s="98">
        <f t="shared" si="1"/>
        <v>1</v>
      </c>
      <c r="AA44" s="1"/>
      <c r="AB44" s="1"/>
      <c r="AC44" s="1"/>
      <c r="AD44" s="1"/>
    </row>
    <row r="48" spans="1:30" ht="15.5" x14ac:dyDescent="0.35">
      <c r="A48" s="27" t="s">
        <v>79</v>
      </c>
      <c r="B48" s="93" t="s">
        <v>250</v>
      </c>
      <c r="C48" s="93">
        <v>2000</v>
      </c>
      <c r="D48" s="93">
        <v>2001</v>
      </c>
      <c r="E48" s="93">
        <v>2002</v>
      </c>
      <c r="F48" s="93">
        <v>2003</v>
      </c>
      <c r="G48" s="93">
        <v>2004</v>
      </c>
      <c r="H48" s="93">
        <v>2005</v>
      </c>
      <c r="I48" s="93">
        <v>2006</v>
      </c>
      <c r="J48" s="93">
        <v>2007</v>
      </c>
      <c r="K48" s="93">
        <v>2008</v>
      </c>
      <c r="L48" s="93">
        <v>2009</v>
      </c>
      <c r="M48" s="93">
        <v>2010</v>
      </c>
      <c r="N48" s="93">
        <v>2011</v>
      </c>
      <c r="O48" s="93">
        <v>2012</v>
      </c>
      <c r="P48" s="93">
        <v>2013</v>
      </c>
      <c r="Q48" s="93">
        <v>2014</v>
      </c>
      <c r="R48" s="93">
        <v>2015</v>
      </c>
      <c r="S48" s="93">
        <v>2016</v>
      </c>
      <c r="T48" s="93">
        <v>2017</v>
      </c>
      <c r="U48" s="93">
        <v>2018</v>
      </c>
      <c r="V48" s="93">
        <v>2019</v>
      </c>
      <c r="W48" s="93">
        <v>2020</v>
      </c>
      <c r="X48" s="23" t="s">
        <v>80</v>
      </c>
    </row>
    <row r="49" spans="1:24" x14ac:dyDescent="0.35">
      <c r="A49" s="24" t="s">
        <v>0</v>
      </c>
      <c r="B49" s="99">
        <f>B4/$Y$4</f>
        <v>0.28947766461631547</v>
      </c>
      <c r="C49" s="99">
        <f t="shared" ref="C49:X49" si="12">C4/$Y$4</f>
        <v>0.13159221538771809</v>
      </c>
      <c r="D49" s="99">
        <f t="shared" si="12"/>
        <v>2.0621155591408695E-2</v>
      </c>
      <c r="E49" s="99">
        <f t="shared" si="12"/>
        <v>2.5965513764243222E-3</v>
      </c>
      <c r="F49" s="99">
        <f t="shared" si="12"/>
        <v>4.9914288595341349E-3</v>
      </c>
      <c r="G49" s="99">
        <f t="shared" si="12"/>
        <v>2.137743269133811E-2</v>
      </c>
      <c r="H49" s="99">
        <f t="shared" si="12"/>
        <v>1.477261268528789E-2</v>
      </c>
      <c r="I49" s="99">
        <f t="shared" si="12"/>
        <v>3.1511545830392257E-2</v>
      </c>
      <c r="J49" s="99">
        <f t="shared" si="12"/>
        <v>1.139457497226984E-2</v>
      </c>
      <c r="K49" s="99">
        <f t="shared" si="12"/>
        <v>4.8653826762125657E-3</v>
      </c>
      <c r="L49" s="99">
        <f t="shared" si="12"/>
        <v>1.8553998184934962E-2</v>
      </c>
      <c r="M49" s="99">
        <f t="shared" si="12"/>
        <v>2.1906826661288702E-2</v>
      </c>
      <c r="N49" s="99">
        <f t="shared" si="12"/>
        <v>7.4896642129676325E-2</v>
      </c>
      <c r="O49" s="99">
        <f t="shared" si="12"/>
        <v>4.0107895532923266E-2</v>
      </c>
      <c r="P49" s="99">
        <f t="shared" si="12"/>
        <v>4.2780074619340532E-2</v>
      </c>
      <c r="Q49" s="99">
        <f t="shared" si="12"/>
        <v>3.1057779570434613E-2</v>
      </c>
      <c r="R49" s="99">
        <f t="shared" si="12"/>
        <v>0.16507008167792683</v>
      </c>
      <c r="S49" s="99">
        <f t="shared" si="12"/>
        <v>5.5183019058182924E-2</v>
      </c>
      <c r="T49" s="99">
        <f t="shared" si="12"/>
        <v>6.8317031360290428E-3</v>
      </c>
      <c r="U49" s="99">
        <f t="shared" si="12"/>
        <v>8.3694665725521835E-3</v>
      </c>
      <c r="V49" s="99">
        <f t="shared" si="12"/>
        <v>8.3190480992235559E-4</v>
      </c>
      <c r="W49" s="99">
        <f t="shared" si="12"/>
        <v>0</v>
      </c>
      <c r="X49" s="173">
        <f t="shared" si="12"/>
        <v>1.2100433598870629E-3</v>
      </c>
    </row>
    <row r="50" spans="1:24" x14ac:dyDescent="0.35">
      <c r="A50" s="24" t="s">
        <v>1</v>
      </c>
      <c r="B50" s="99">
        <f>B13/$Y$13</f>
        <v>3.7736628605769235E-2</v>
      </c>
      <c r="C50" s="99">
        <f t="shared" ref="C50:X50" si="13">C13/$Y$13</f>
        <v>6.9073016826923087E-2</v>
      </c>
      <c r="D50" s="99">
        <f t="shared" si="13"/>
        <v>7.2791466346153865E-3</v>
      </c>
      <c r="E50" s="99">
        <f t="shared" si="13"/>
        <v>6.2913161057692318E-3</v>
      </c>
      <c r="F50" s="99">
        <f t="shared" si="13"/>
        <v>7.0650540865384633E-3</v>
      </c>
      <c r="G50" s="99">
        <f t="shared" si="13"/>
        <v>9.7731370192307709E-3</v>
      </c>
      <c r="H50" s="99">
        <f t="shared" si="13"/>
        <v>1.5538611778846158E-2</v>
      </c>
      <c r="I50" s="99">
        <f t="shared" si="13"/>
        <v>1.4096304086538464E-2</v>
      </c>
      <c r="J50" s="99">
        <f t="shared" si="13"/>
        <v>2.9274338942307694E-2</v>
      </c>
      <c r="K50" s="99">
        <f t="shared" si="13"/>
        <v>2.865459735576923E-2</v>
      </c>
      <c r="L50" s="99">
        <f t="shared" si="13"/>
        <v>4.5751953125000008E-2</v>
      </c>
      <c r="M50" s="99">
        <f t="shared" si="13"/>
        <v>4.7182992788461539E-2</v>
      </c>
      <c r="N50" s="99">
        <f t="shared" si="13"/>
        <v>2.9544771634615389E-2</v>
      </c>
      <c r="O50" s="99">
        <f t="shared" si="13"/>
        <v>9.0568659855769229E-2</v>
      </c>
      <c r="P50" s="99">
        <f t="shared" si="13"/>
        <v>7.0564152644230785E-2</v>
      </c>
      <c r="Q50" s="99">
        <f t="shared" si="13"/>
        <v>9.2705829326923089E-2</v>
      </c>
      <c r="R50" s="99">
        <f t="shared" si="13"/>
        <v>8.2399338942307707E-2</v>
      </c>
      <c r="S50" s="99">
        <f t="shared" si="13"/>
        <v>0.11109149639423077</v>
      </c>
      <c r="T50" s="99">
        <f t="shared" si="13"/>
        <v>6.3664362980769246E-2</v>
      </c>
      <c r="U50" s="99">
        <f t="shared" si="13"/>
        <v>6.3254957932692327E-2</v>
      </c>
      <c r="V50" s="99">
        <f t="shared" si="13"/>
        <v>4.5999849759615394E-2</v>
      </c>
      <c r="W50" s="99">
        <f t="shared" si="13"/>
        <v>3.1325120192307696E-2</v>
      </c>
      <c r="X50" s="173">
        <f t="shared" si="13"/>
        <v>1.1643629807692312E-3</v>
      </c>
    </row>
    <row r="51" spans="1:24" x14ac:dyDescent="0.35">
      <c r="A51" s="24" t="s">
        <v>2</v>
      </c>
      <c r="B51" s="99">
        <f>B17/$Y$17</f>
        <v>0.18989559445639323</v>
      </c>
      <c r="C51" s="99">
        <f t="shared" ref="C51:X51" si="14">C17/$Y$17</f>
        <v>3.6406626119902571E-2</v>
      </c>
      <c r="D51" s="99">
        <f t="shared" si="14"/>
        <v>7.6250706244866363E-3</v>
      </c>
      <c r="E51" s="99">
        <f t="shared" si="14"/>
        <v>1.6242444960379066E-2</v>
      </c>
      <c r="F51" s="99">
        <f t="shared" si="14"/>
        <v>1.0896349366872249E-2</v>
      </c>
      <c r="G51" s="99">
        <f t="shared" si="14"/>
        <v>3.7398929831308374E-2</v>
      </c>
      <c r="H51" s="99">
        <f t="shared" si="14"/>
        <v>2.0420565850508731E-2</v>
      </c>
      <c r="I51" s="99">
        <f t="shared" si="14"/>
        <v>1.7951676233613933E-2</v>
      </c>
      <c r="J51" s="99">
        <f t="shared" si="14"/>
        <v>2.2101309935856347E-2</v>
      </c>
      <c r="K51" s="99">
        <f t="shared" si="14"/>
        <v>2.7243247349504562E-2</v>
      </c>
      <c r="L51" s="99">
        <f t="shared" si="14"/>
        <v>1.3075619240246698E-2</v>
      </c>
      <c r="M51" s="99">
        <f t="shared" si="14"/>
        <v>2.9526970245132254E-2</v>
      </c>
      <c r="N51" s="99">
        <f t="shared" si="14"/>
        <v>2.8458700699360462E-2</v>
      </c>
      <c r="O51" s="99">
        <f t="shared" si="14"/>
        <v>5.825629922942157E-2</v>
      </c>
      <c r="P51" s="99">
        <f t="shared" si="14"/>
        <v>5.8327517199139686E-2</v>
      </c>
      <c r="Q51" s="99">
        <f t="shared" si="14"/>
        <v>0.10008498677719696</v>
      </c>
      <c r="R51" s="99">
        <f t="shared" si="14"/>
        <v>0.13278827847175731</v>
      </c>
      <c r="S51" s="99">
        <f t="shared" si="14"/>
        <v>7.9578959363026489E-2</v>
      </c>
      <c r="T51" s="99">
        <f t="shared" si="14"/>
        <v>3.9924793823977664E-2</v>
      </c>
      <c r="U51" s="99">
        <f t="shared" si="14"/>
        <v>2.0838377939521702E-2</v>
      </c>
      <c r="V51" s="99">
        <f t="shared" si="14"/>
        <v>3.1188722871888366E-2</v>
      </c>
      <c r="W51" s="99">
        <f t="shared" si="14"/>
        <v>2.5828383684437925E-3</v>
      </c>
      <c r="X51" s="172">
        <f t="shared" si="14"/>
        <v>1.9186121042061331E-2</v>
      </c>
    </row>
    <row r="52" spans="1:24" x14ac:dyDescent="0.35">
      <c r="A52" s="24" t="s">
        <v>3</v>
      </c>
      <c r="B52" s="99">
        <f>B21/$Y$21</f>
        <v>0</v>
      </c>
      <c r="C52" s="99">
        <f t="shared" ref="C52:X52" si="15">C21/$Y$21</f>
        <v>0</v>
      </c>
      <c r="D52" s="99">
        <f t="shared" si="15"/>
        <v>0</v>
      </c>
      <c r="E52" s="99">
        <f t="shared" si="15"/>
        <v>0</v>
      </c>
      <c r="F52" s="99">
        <f t="shared" si="15"/>
        <v>0</v>
      </c>
      <c r="G52" s="99">
        <f t="shared" si="15"/>
        <v>0</v>
      </c>
      <c r="H52" s="99">
        <f t="shared" si="15"/>
        <v>0</v>
      </c>
      <c r="I52" s="99">
        <f t="shared" si="15"/>
        <v>0</v>
      </c>
      <c r="J52" s="99">
        <f t="shared" si="15"/>
        <v>0</v>
      </c>
      <c r="K52" s="99">
        <f t="shared" si="15"/>
        <v>0</v>
      </c>
      <c r="L52" s="99">
        <f t="shared" si="15"/>
        <v>0.37931034482758624</v>
      </c>
      <c r="M52" s="99">
        <f t="shared" si="15"/>
        <v>0</v>
      </c>
      <c r="N52" s="99">
        <f t="shared" si="15"/>
        <v>0</v>
      </c>
      <c r="O52" s="99">
        <f t="shared" si="15"/>
        <v>0</v>
      </c>
      <c r="P52" s="99">
        <f t="shared" si="15"/>
        <v>0</v>
      </c>
      <c r="Q52" s="99">
        <f t="shared" si="15"/>
        <v>0</v>
      </c>
      <c r="R52" s="99">
        <f t="shared" si="15"/>
        <v>0</v>
      </c>
      <c r="S52" s="99">
        <f t="shared" si="15"/>
        <v>0</v>
      </c>
      <c r="T52" s="99">
        <f t="shared" si="15"/>
        <v>0</v>
      </c>
      <c r="U52" s="99">
        <f t="shared" si="15"/>
        <v>0</v>
      </c>
      <c r="V52" s="99">
        <f t="shared" si="15"/>
        <v>0</v>
      </c>
      <c r="W52" s="99">
        <f t="shared" si="15"/>
        <v>0</v>
      </c>
      <c r="X52" s="172">
        <f t="shared" si="15"/>
        <v>0.62068965517241381</v>
      </c>
    </row>
    <row r="53" spans="1:24" x14ac:dyDescent="0.35">
      <c r="A53" s="24" t="s">
        <v>4</v>
      </c>
      <c r="B53" s="99">
        <f>B23/$Y$23</f>
        <v>0.20357518536572844</v>
      </c>
      <c r="C53" s="99">
        <f t="shared" ref="C53:X53" si="16">C23/$Y$23</f>
        <v>2.6618262051979365E-2</v>
      </c>
      <c r="D53" s="99">
        <f t="shared" si="16"/>
        <v>1.0493367883623674E-2</v>
      </c>
      <c r="E53" s="99">
        <f t="shared" si="16"/>
        <v>1.8061933961053954E-2</v>
      </c>
      <c r="F53" s="99">
        <f t="shared" si="16"/>
        <v>1.6747055956076656E-2</v>
      </c>
      <c r="G53" s="99">
        <f t="shared" si="16"/>
        <v>1.8652025553531567E-2</v>
      </c>
      <c r="H53" s="99">
        <f t="shared" si="16"/>
        <v>2.9632860404854144E-2</v>
      </c>
      <c r="I53" s="99">
        <f t="shared" si="16"/>
        <v>2.7516227518793131E-2</v>
      </c>
      <c r="J53" s="99">
        <f t="shared" si="16"/>
        <v>4.5988659978961947E-2</v>
      </c>
      <c r="K53" s="99">
        <f t="shared" si="16"/>
        <v>5.0645252328296163E-2</v>
      </c>
      <c r="L53" s="99">
        <f t="shared" si="16"/>
        <v>3.5982759063037176E-2</v>
      </c>
      <c r="M53" s="99">
        <f t="shared" si="16"/>
        <v>2.9062010929522535E-2</v>
      </c>
      <c r="N53" s="99">
        <f t="shared" si="16"/>
        <v>2.1031634040588037E-2</v>
      </c>
      <c r="O53" s="99">
        <f t="shared" si="16"/>
        <v>2.7048002668240242E-2</v>
      </c>
      <c r="P53" s="99">
        <f t="shared" si="16"/>
        <v>6.9233137491341024E-2</v>
      </c>
      <c r="Q53" s="99">
        <f t="shared" si="16"/>
        <v>4.4135002693896391E-2</v>
      </c>
      <c r="R53" s="99">
        <f t="shared" si="16"/>
        <v>6.7629627729173622E-2</v>
      </c>
      <c r="S53" s="99">
        <f t="shared" si="16"/>
        <v>4.8400338661261762E-2</v>
      </c>
      <c r="T53" s="99">
        <f t="shared" si="16"/>
        <v>6.9239551530389701E-2</v>
      </c>
      <c r="U53" s="99">
        <f t="shared" si="16"/>
        <v>1.1789003771454962E-2</v>
      </c>
      <c r="V53" s="99">
        <f t="shared" si="16"/>
        <v>9.2233881519870692E-2</v>
      </c>
      <c r="W53" s="99">
        <f t="shared" si="16"/>
        <v>2.0961079611052671E-2</v>
      </c>
      <c r="X53" s="172">
        <f t="shared" si="16"/>
        <v>1.532313928727198E-2</v>
      </c>
    </row>
    <row r="54" spans="1:24" x14ac:dyDescent="0.35">
      <c r="A54" s="24" t="s">
        <v>6</v>
      </c>
      <c r="B54" s="99">
        <f>B28/$Y$28</f>
        <v>1.9009173528123965E-2</v>
      </c>
      <c r="C54" s="99">
        <f t="shared" ref="C54:X54" si="17">C28/$Y$28</f>
        <v>7.1871762833861956E-3</v>
      </c>
      <c r="D54" s="99">
        <f t="shared" si="17"/>
        <v>4.4425933638761626E-3</v>
      </c>
      <c r="E54" s="99">
        <f t="shared" si="17"/>
        <v>5.5799399822723432E-3</v>
      </c>
      <c r="F54" s="99">
        <f t="shared" si="17"/>
        <v>8.7410160296457658E-3</v>
      </c>
      <c r="G54" s="99">
        <f t="shared" si="17"/>
        <v>3.5134933094116767E-3</v>
      </c>
      <c r="H54" s="99">
        <f t="shared" si="17"/>
        <v>1.5517038840654E-2</v>
      </c>
      <c r="I54" s="99">
        <f t="shared" si="17"/>
        <v>1.1886073110562905E-2</v>
      </c>
      <c r="J54" s="99">
        <f t="shared" si="17"/>
        <v>2.4727944553017443E-2</v>
      </c>
      <c r="K54" s="99">
        <f t="shared" si="17"/>
        <v>5.7070237828255335E-2</v>
      </c>
      <c r="L54" s="99">
        <f t="shared" si="17"/>
        <v>3.7505740129646838E-2</v>
      </c>
      <c r="M54" s="99">
        <f t="shared" si="17"/>
        <v>6.3643353730817281E-2</v>
      </c>
      <c r="N54" s="99">
        <f t="shared" si="17"/>
        <v>6.335501233460418E-2</v>
      </c>
      <c r="O54" s="99">
        <f t="shared" si="17"/>
        <v>8.8680998301989583E-2</v>
      </c>
      <c r="P54" s="99">
        <f t="shared" si="17"/>
        <v>7.1353816251775434E-2</v>
      </c>
      <c r="Q54" s="99">
        <f t="shared" si="17"/>
        <v>5.1335447836905558E-2</v>
      </c>
      <c r="R54" s="99">
        <f t="shared" si="17"/>
        <v>9.5686626298871202E-2</v>
      </c>
      <c r="S54" s="99">
        <f t="shared" si="17"/>
        <v>0.10170975768643409</v>
      </c>
      <c r="T54" s="99">
        <f t="shared" si="17"/>
        <v>0.12339943826824291</v>
      </c>
      <c r="U54" s="99">
        <f t="shared" si="17"/>
        <v>6.6500069415521321E-2</v>
      </c>
      <c r="V54" s="99">
        <f t="shared" si="17"/>
        <v>4.0031397174254316E-2</v>
      </c>
      <c r="W54" s="99">
        <f t="shared" si="17"/>
        <v>3.9123655741731544E-2</v>
      </c>
      <c r="X54" s="101">
        <f t="shared" si="17"/>
        <v>0</v>
      </c>
    </row>
    <row r="55" spans="1:24" x14ac:dyDescent="0.35">
      <c r="A55" s="24" t="s">
        <v>7</v>
      </c>
      <c r="B55" s="99">
        <f>B33/$Y$33</f>
        <v>3.5514018691588787E-4</v>
      </c>
      <c r="C55" s="99">
        <f t="shared" ref="C55:X55" si="18">C33/$Y$33</f>
        <v>2.7813084112149531E-2</v>
      </c>
      <c r="D55" s="99">
        <f t="shared" si="18"/>
        <v>0</v>
      </c>
      <c r="E55" s="99">
        <f t="shared" si="18"/>
        <v>0</v>
      </c>
      <c r="F55" s="99">
        <f t="shared" si="18"/>
        <v>3.6635514018691587E-3</v>
      </c>
      <c r="G55" s="99">
        <f t="shared" si="18"/>
        <v>0</v>
      </c>
      <c r="H55" s="99">
        <f t="shared" si="18"/>
        <v>3.9252336448598131E-4</v>
      </c>
      <c r="I55" s="99">
        <f t="shared" si="18"/>
        <v>4.1308411214953274E-3</v>
      </c>
      <c r="J55" s="99">
        <f t="shared" si="18"/>
        <v>2.1345794392523366E-2</v>
      </c>
      <c r="K55" s="99">
        <f t="shared" si="18"/>
        <v>1.0953271028037384E-2</v>
      </c>
      <c r="L55" s="99">
        <f t="shared" si="18"/>
        <v>4.8037383177570092E-3</v>
      </c>
      <c r="M55" s="99">
        <f t="shared" si="18"/>
        <v>2.1663551401869159E-2</v>
      </c>
      <c r="N55" s="99">
        <f t="shared" si="18"/>
        <v>0.10452336448598132</v>
      </c>
      <c r="O55" s="99">
        <f t="shared" si="18"/>
        <v>4.0411214953271032E-2</v>
      </c>
      <c r="P55" s="99">
        <f t="shared" si="18"/>
        <v>5.7140186915887854E-2</v>
      </c>
      <c r="Q55" s="99">
        <f t="shared" si="18"/>
        <v>3.8205607476635511E-2</v>
      </c>
      <c r="R55" s="99">
        <f t="shared" si="18"/>
        <v>0.10697196261682244</v>
      </c>
      <c r="S55" s="99">
        <f t="shared" si="18"/>
        <v>0.24271028037383183</v>
      </c>
      <c r="T55" s="99">
        <f t="shared" si="18"/>
        <v>7.9420560747663557E-2</v>
      </c>
      <c r="U55" s="99">
        <f t="shared" si="18"/>
        <v>0.12211214953271028</v>
      </c>
      <c r="V55" s="99">
        <f t="shared" si="18"/>
        <v>5.3700934579439252E-2</v>
      </c>
      <c r="W55" s="99">
        <f t="shared" si="18"/>
        <v>5.9682242990654208E-2</v>
      </c>
      <c r="X55" s="101">
        <f t="shared" si="18"/>
        <v>0</v>
      </c>
    </row>
    <row r="56" spans="1:24" x14ac:dyDescent="0.35">
      <c r="A56" s="24" t="s">
        <v>9</v>
      </c>
      <c r="B56" s="99">
        <f>B36/$Y$36</f>
        <v>0.40605604664284367</v>
      </c>
      <c r="C56" s="99">
        <f t="shared" ref="C56:X56" si="19">C36/$Y$36</f>
        <v>0.17208952416776377</v>
      </c>
      <c r="D56" s="99">
        <f t="shared" si="19"/>
        <v>1.4105698702275718E-3</v>
      </c>
      <c r="E56" s="99">
        <f t="shared" si="19"/>
        <v>1.4199736693624223E-2</v>
      </c>
      <c r="F56" s="99">
        <f t="shared" si="19"/>
        <v>0</v>
      </c>
      <c r="G56" s="99">
        <f t="shared" si="19"/>
        <v>4.4762083881888279E-2</v>
      </c>
      <c r="H56" s="99">
        <f t="shared" si="19"/>
        <v>7.0528493511378592E-3</v>
      </c>
      <c r="I56" s="99">
        <f t="shared" si="19"/>
        <v>8.6514952040624409E-3</v>
      </c>
      <c r="J56" s="99">
        <f t="shared" si="19"/>
        <v>0</v>
      </c>
      <c r="K56" s="99">
        <f t="shared" si="19"/>
        <v>1.6362610494639832E-2</v>
      </c>
      <c r="L56" s="99">
        <f t="shared" si="19"/>
        <v>1.0250141056987024E-2</v>
      </c>
      <c r="M56" s="99">
        <f t="shared" si="19"/>
        <v>1.7585104382170397E-2</v>
      </c>
      <c r="N56" s="99">
        <f t="shared" si="19"/>
        <v>7.523039307880384E-4</v>
      </c>
      <c r="O56" s="99">
        <f t="shared" si="19"/>
        <v>7.4007899191273277E-2</v>
      </c>
      <c r="P56" s="99">
        <f t="shared" si="19"/>
        <v>1.0156103065638519E-2</v>
      </c>
      <c r="Q56" s="99">
        <f t="shared" si="19"/>
        <v>7.3349633251833732E-2</v>
      </c>
      <c r="R56" s="99">
        <f t="shared" si="19"/>
        <v>2.7365055482414895E-2</v>
      </c>
      <c r="S56" s="99">
        <f t="shared" si="19"/>
        <v>3.5076170772992285E-2</v>
      </c>
      <c r="T56" s="99">
        <f t="shared" si="19"/>
        <v>4.8053413579085949E-2</v>
      </c>
      <c r="U56" s="99">
        <f t="shared" si="19"/>
        <v>8.2753432386684211E-3</v>
      </c>
      <c r="V56" s="99">
        <f t="shared" si="19"/>
        <v>2.1064510062065077E-2</v>
      </c>
      <c r="W56" s="99">
        <f t="shared" si="19"/>
        <v>2.6330637577581346E-3</v>
      </c>
      <c r="X56" s="172">
        <f t="shared" si="19"/>
        <v>8.4634192213654314E-4</v>
      </c>
    </row>
    <row r="57" spans="1:24" x14ac:dyDescent="0.35">
      <c r="A57" s="24" t="s">
        <v>10</v>
      </c>
      <c r="B57" s="99">
        <f>B38/$Y$38</f>
        <v>0</v>
      </c>
      <c r="C57" s="99">
        <f t="shared" ref="C57:X57" si="20">C38/$Y$38</f>
        <v>0</v>
      </c>
      <c r="D57" s="99">
        <f t="shared" si="20"/>
        <v>0</v>
      </c>
      <c r="E57" s="99">
        <f t="shared" si="20"/>
        <v>0</v>
      </c>
      <c r="F57" s="99">
        <f t="shared" si="20"/>
        <v>0</v>
      </c>
      <c r="G57" s="99">
        <f t="shared" si="20"/>
        <v>0</v>
      </c>
      <c r="H57" s="99">
        <f t="shared" si="20"/>
        <v>0</v>
      </c>
      <c r="I57" s="99">
        <f t="shared" si="20"/>
        <v>0</v>
      </c>
      <c r="J57" s="99">
        <f t="shared" si="20"/>
        <v>0</v>
      </c>
      <c r="K57" s="99">
        <f t="shared" si="20"/>
        <v>0</v>
      </c>
      <c r="L57" s="99">
        <f t="shared" si="20"/>
        <v>0.12662845231891609</v>
      </c>
      <c r="M57" s="99">
        <f t="shared" si="20"/>
        <v>0.25325690463783218</v>
      </c>
      <c r="N57" s="99">
        <f t="shared" si="20"/>
        <v>0</v>
      </c>
      <c r="O57" s="99">
        <f t="shared" si="20"/>
        <v>0.16571130797290254</v>
      </c>
      <c r="P57" s="99">
        <f t="shared" si="20"/>
        <v>0.19541427826993224</v>
      </c>
      <c r="Q57" s="99">
        <f t="shared" si="20"/>
        <v>8.5461177696717044E-2</v>
      </c>
      <c r="R57" s="99">
        <f t="shared" si="20"/>
        <v>0.10109431995831161</v>
      </c>
      <c r="S57" s="99">
        <f t="shared" si="20"/>
        <v>1.771756122980719E-2</v>
      </c>
      <c r="T57" s="99">
        <f t="shared" si="20"/>
        <v>4.1688379364252216E-2</v>
      </c>
      <c r="U57" s="99">
        <f t="shared" si="20"/>
        <v>1.3027618551328815E-2</v>
      </c>
      <c r="V57" s="99">
        <f t="shared" si="20"/>
        <v>0</v>
      </c>
      <c r="W57" s="99">
        <f t="shared" si="20"/>
        <v>0</v>
      </c>
      <c r="X57" s="101">
        <f t="shared" si="20"/>
        <v>0</v>
      </c>
    </row>
    <row r="58" spans="1:24" x14ac:dyDescent="0.35">
      <c r="A58" s="24" t="s">
        <v>12</v>
      </c>
      <c r="B58" s="99">
        <f>B40/$Y$40</f>
        <v>0.13910544918249551</v>
      </c>
      <c r="C58" s="99">
        <f t="shared" ref="C58:X58" si="21">C40/$Y$40</f>
        <v>2.5844839423296972E-2</v>
      </c>
      <c r="D58" s="99">
        <f t="shared" si="21"/>
        <v>4.2905213551334542E-3</v>
      </c>
      <c r="E58" s="99">
        <f t="shared" si="21"/>
        <v>5.0194522846899086E-3</v>
      </c>
      <c r="F58" s="99">
        <f t="shared" si="21"/>
        <v>5.2381315635568445E-3</v>
      </c>
      <c r="G58" s="99">
        <f t="shared" si="21"/>
        <v>1.5387223366474264E-2</v>
      </c>
      <c r="H58" s="99">
        <f t="shared" si="21"/>
        <v>2.2808757342283926E-2</v>
      </c>
      <c r="I58" s="99">
        <f t="shared" si="21"/>
        <v>1.7697764894347399E-2</v>
      </c>
      <c r="J58" s="99">
        <f t="shared" si="21"/>
        <v>1.090853612022275E-2</v>
      </c>
      <c r="K58" s="99">
        <f t="shared" si="21"/>
        <v>2.7960434307218968E-2</v>
      </c>
      <c r="L58" s="99">
        <f t="shared" si="21"/>
        <v>2.370890228087574E-2</v>
      </c>
      <c r="M58" s="99">
        <f t="shared" si="21"/>
        <v>6.1864198472635419E-2</v>
      </c>
      <c r="N58" s="99">
        <f t="shared" si="21"/>
        <v>4.5856536221934051E-2</v>
      </c>
      <c r="O58" s="99">
        <f t="shared" si="21"/>
        <v>6.2623642789940759E-2</v>
      </c>
      <c r="P58" s="99">
        <f t="shared" si="21"/>
        <v>7.8095625566828544E-2</v>
      </c>
      <c r="Q58" s="99">
        <f t="shared" si="21"/>
        <v>9.7317364660411423E-2</v>
      </c>
      <c r="R58" s="99">
        <f t="shared" si="21"/>
        <v>9.5925615141421075E-2</v>
      </c>
      <c r="S58" s="99">
        <f t="shared" si="21"/>
        <v>5.9407870758850997E-2</v>
      </c>
      <c r="T58" s="99">
        <f t="shared" si="21"/>
        <v>4.7534772548122155E-2</v>
      </c>
      <c r="U58" s="99">
        <f t="shared" si="21"/>
        <v>4.3785016231427096E-2</v>
      </c>
      <c r="V58" s="99">
        <f t="shared" si="21"/>
        <v>2.8340156465871617E-2</v>
      </c>
      <c r="W58" s="99">
        <f t="shared" si="21"/>
        <v>5.4568108424237803E-3</v>
      </c>
      <c r="X58" s="172">
        <f t="shared" si="21"/>
        <v>7.5822378179537409E-2</v>
      </c>
    </row>
    <row r="59" spans="1:24" x14ac:dyDescent="0.35">
      <c r="A59" s="24" t="s">
        <v>13</v>
      </c>
      <c r="B59" s="99">
        <f>B42/$Y$42</f>
        <v>0.43724696356275294</v>
      </c>
      <c r="C59" s="99">
        <f t="shared" ref="C59:X59" si="22">C42/$Y$42</f>
        <v>4.2510121457489877E-2</v>
      </c>
      <c r="D59" s="99">
        <f t="shared" si="22"/>
        <v>2.0242914979757085E-2</v>
      </c>
      <c r="E59" s="99">
        <f t="shared" si="22"/>
        <v>0</v>
      </c>
      <c r="F59" s="99">
        <f t="shared" si="22"/>
        <v>0</v>
      </c>
      <c r="G59" s="99">
        <f t="shared" si="22"/>
        <v>0.16194331983805668</v>
      </c>
      <c r="H59" s="99">
        <f t="shared" si="22"/>
        <v>0</v>
      </c>
      <c r="I59" s="99">
        <f t="shared" si="22"/>
        <v>0</v>
      </c>
      <c r="J59" s="99">
        <f t="shared" si="22"/>
        <v>4.048582995951417E-2</v>
      </c>
      <c r="K59" s="99">
        <f t="shared" si="22"/>
        <v>4.8582995951416998E-2</v>
      </c>
      <c r="L59" s="99">
        <f t="shared" si="22"/>
        <v>0</v>
      </c>
      <c r="M59" s="99">
        <f t="shared" si="22"/>
        <v>0.10121457489878542</v>
      </c>
      <c r="N59" s="99">
        <f t="shared" si="22"/>
        <v>0</v>
      </c>
      <c r="O59" s="99">
        <f t="shared" si="22"/>
        <v>0</v>
      </c>
      <c r="P59" s="99">
        <f t="shared" si="22"/>
        <v>0</v>
      </c>
      <c r="Q59" s="99">
        <f t="shared" si="22"/>
        <v>0</v>
      </c>
      <c r="R59" s="99">
        <f t="shared" si="22"/>
        <v>1.6194331983805668E-2</v>
      </c>
      <c r="S59" s="99">
        <f t="shared" si="22"/>
        <v>9.9190283400809709E-2</v>
      </c>
      <c r="T59" s="99">
        <f t="shared" si="22"/>
        <v>0</v>
      </c>
      <c r="U59" s="99">
        <f t="shared" si="22"/>
        <v>0</v>
      </c>
      <c r="V59" s="99">
        <f t="shared" si="22"/>
        <v>0</v>
      </c>
      <c r="W59" s="99">
        <f t="shared" si="22"/>
        <v>3.2388663967611336E-2</v>
      </c>
      <c r="X59" s="101">
        <f t="shared" si="22"/>
        <v>0</v>
      </c>
    </row>
    <row r="60" spans="1:24" x14ac:dyDescent="0.35">
      <c r="A60" s="25" t="s">
        <v>15</v>
      </c>
      <c r="B60" s="99">
        <f>B44/$Y$44</f>
        <v>0.12098501776815133</v>
      </c>
      <c r="C60" s="99">
        <f t="shared" ref="C60:X60" si="23">C44/$Y$44</f>
        <v>3.6511770246063176E-2</v>
      </c>
      <c r="D60" s="99">
        <f t="shared" si="23"/>
        <v>6.1904925220749819E-3</v>
      </c>
      <c r="E60" s="99">
        <f t="shared" si="23"/>
        <v>8.0279858276898243E-3</v>
      </c>
      <c r="F60" s="99">
        <f t="shared" si="23"/>
        <v>7.853865859031417E-3</v>
      </c>
      <c r="G60" s="99">
        <f t="shared" si="23"/>
        <v>1.6176008906500217E-2</v>
      </c>
      <c r="H60" s="99">
        <f t="shared" si="23"/>
        <v>1.9852974153737379E-2</v>
      </c>
      <c r="I60" s="99">
        <f t="shared" si="23"/>
        <v>1.718313463430849E-2</v>
      </c>
      <c r="J60" s="99">
        <f t="shared" si="23"/>
        <v>2.130265480188577E-2</v>
      </c>
      <c r="K60" s="99">
        <f t="shared" si="23"/>
        <v>3.259604958725653E-2</v>
      </c>
      <c r="L60" s="99">
        <f t="shared" si="23"/>
        <v>2.8301749905685021E-2</v>
      </c>
      <c r="M60" s="99">
        <f t="shared" si="23"/>
        <v>4.9120298431073552E-2</v>
      </c>
      <c r="N60" s="99">
        <f t="shared" si="23"/>
        <v>4.2623776873174708E-2</v>
      </c>
      <c r="O60" s="99">
        <f t="shared" si="23"/>
        <v>6.5300264609588723E-2</v>
      </c>
      <c r="P60" s="99">
        <f t="shared" si="23"/>
        <v>7.0264662352360771E-2</v>
      </c>
      <c r="Q60" s="99">
        <f t="shared" si="23"/>
        <v>8.170777392896432E-2</v>
      </c>
      <c r="R60" s="99">
        <f t="shared" si="23"/>
        <v>9.7428696553743671E-2</v>
      </c>
      <c r="S60" s="99">
        <f t="shared" si="23"/>
        <v>8.1524420325604335E-2</v>
      </c>
      <c r="T60" s="99">
        <f t="shared" si="23"/>
        <v>6.0952541755815208E-2</v>
      </c>
      <c r="U60" s="99">
        <f t="shared" si="23"/>
        <v>4.5066073251743173E-2</v>
      </c>
      <c r="V60" s="99">
        <f t="shared" si="23"/>
        <v>3.9929534176320197E-2</v>
      </c>
      <c r="W60" s="99">
        <f t="shared" si="23"/>
        <v>1.7105308284680876E-2</v>
      </c>
      <c r="X60" s="171">
        <f t="shared" si="23"/>
        <v>3.3994945244546222E-2</v>
      </c>
    </row>
  </sheetData>
  <hyperlinks>
    <hyperlink ref="E1" location="ÍNDICE!A1" display="INDICE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zoomScaleNormal="100" workbookViewId="0">
      <selection activeCell="E1" sqref="E1"/>
    </sheetView>
  </sheetViews>
  <sheetFormatPr baseColWidth="10" defaultRowHeight="14.5" x14ac:dyDescent="0.35"/>
  <cols>
    <col min="1" max="1" width="19.1796875" bestFit="1" customWidth="1"/>
    <col min="24" max="24" width="16.7265625" customWidth="1"/>
    <col min="25" max="26" width="17" bestFit="1" customWidth="1"/>
    <col min="27" max="27" width="23.1796875" bestFit="1" customWidth="1"/>
  </cols>
  <sheetData>
    <row r="1" spans="1:30" x14ac:dyDescent="0.35">
      <c r="D1" s="43" t="s">
        <v>124</v>
      </c>
      <c r="E1" s="152" t="s">
        <v>125</v>
      </c>
      <c r="F1" s="198" t="s">
        <v>217</v>
      </c>
      <c r="G1" t="s">
        <v>238</v>
      </c>
    </row>
    <row r="2" spans="1:30" ht="18.5" x14ac:dyDescent="0.45">
      <c r="A2" s="199" t="s">
        <v>85</v>
      </c>
      <c r="D2" s="43"/>
      <c r="E2" s="44"/>
      <c r="Y2" s="1"/>
    </row>
    <row r="3" spans="1:30" ht="29" x14ac:dyDescent="0.35">
      <c r="A3" s="153" t="s">
        <v>17</v>
      </c>
      <c r="B3" s="154" t="s">
        <v>250</v>
      </c>
      <c r="C3" s="154">
        <v>2000</v>
      </c>
      <c r="D3" s="154">
        <v>2001</v>
      </c>
      <c r="E3" s="154">
        <v>2002</v>
      </c>
      <c r="F3" s="154">
        <v>2003</v>
      </c>
      <c r="G3" s="154">
        <v>2004</v>
      </c>
      <c r="H3" s="154">
        <v>2005</v>
      </c>
      <c r="I3" s="154">
        <v>2006</v>
      </c>
      <c r="J3" s="154">
        <v>2007</v>
      </c>
      <c r="K3" s="154">
        <v>2008</v>
      </c>
      <c r="L3" s="154">
        <v>2009</v>
      </c>
      <c r="M3" s="154">
        <v>2010</v>
      </c>
      <c r="N3" s="154">
        <v>2011</v>
      </c>
      <c r="O3" s="154">
        <v>2012</v>
      </c>
      <c r="P3" s="154">
        <v>2013</v>
      </c>
      <c r="Q3" s="154">
        <v>2014</v>
      </c>
      <c r="R3" s="154">
        <v>2015</v>
      </c>
      <c r="S3" s="154">
        <v>2016</v>
      </c>
      <c r="T3" s="154">
        <v>2017</v>
      </c>
      <c r="U3" s="154">
        <v>2018</v>
      </c>
      <c r="V3" s="154">
        <v>2019</v>
      </c>
      <c r="W3" s="154">
        <v>2020</v>
      </c>
      <c r="X3" s="157" t="s">
        <v>80</v>
      </c>
      <c r="Y3" s="153" t="s">
        <v>78</v>
      </c>
      <c r="Z3" s="156" t="s">
        <v>155</v>
      </c>
    </row>
    <row r="4" spans="1:30" x14ac:dyDescent="0.35">
      <c r="A4" s="21" t="s">
        <v>0</v>
      </c>
      <c r="B4" s="94">
        <f>SUM(B5:B12)</f>
        <v>218.77</v>
      </c>
      <c r="C4" s="94">
        <f t="shared" ref="C4:Y4" si="0">SUM(C5:C12)</f>
        <v>96.69</v>
      </c>
      <c r="D4" s="94">
        <f t="shared" si="0"/>
        <v>4.6000000000000005</v>
      </c>
      <c r="E4" s="94">
        <f t="shared" si="0"/>
        <v>7.08</v>
      </c>
      <c r="F4" s="94">
        <f t="shared" si="0"/>
        <v>16.889999999999997</v>
      </c>
      <c r="G4" s="94">
        <f t="shared" si="0"/>
        <v>9.75</v>
      </c>
      <c r="H4" s="94">
        <f t="shared" si="0"/>
        <v>16.040000000000003</v>
      </c>
      <c r="I4" s="94">
        <f t="shared" si="0"/>
        <v>11.53</v>
      </c>
      <c r="J4" s="94">
        <f t="shared" si="0"/>
        <v>15.87</v>
      </c>
      <c r="K4" s="94">
        <f t="shared" si="0"/>
        <v>7.27</v>
      </c>
      <c r="L4" s="94">
        <f t="shared" si="0"/>
        <v>11.31</v>
      </c>
      <c r="M4" s="94">
        <f t="shared" si="0"/>
        <v>35.099999999999994</v>
      </c>
      <c r="N4" s="94">
        <f t="shared" si="0"/>
        <v>10.98</v>
      </c>
      <c r="O4" s="94">
        <f t="shared" si="0"/>
        <v>7.4099999999999993</v>
      </c>
      <c r="P4" s="94">
        <f t="shared" si="0"/>
        <v>11.29</v>
      </c>
      <c r="Q4" s="94">
        <f t="shared" si="0"/>
        <v>12.31</v>
      </c>
      <c r="R4" s="94">
        <f t="shared" si="0"/>
        <v>27.279999999999998</v>
      </c>
      <c r="S4" s="94">
        <f t="shared" si="0"/>
        <v>16.37</v>
      </c>
      <c r="T4" s="94">
        <f t="shared" si="0"/>
        <v>7.91</v>
      </c>
      <c r="U4" s="94">
        <f t="shared" si="0"/>
        <v>1.58</v>
      </c>
      <c r="V4" s="94">
        <f t="shared" si="0"/>
        <v>2.58</v>
      </c>
      <c r="W4" s="94">
        <f t="shared" si="0"/>
        <v>7.3100000000000005</v>
      </c>
      <c r="X4" s="94">
        <f t="shared" si="0"/>
        <v>2.15</v>
      </c>
      <c r="Y4" s="94">
        <f t="shared" si="0"/>
        <v>558.07000000000005</v>
      </c>
      <c r="Z4" s="95">
        <f t="shared" ref="Z4:Z35" si="1">Y4/$Y$68</f>
        <v>2.4257363555318337E-2</v>
      </c>
      <c r="AB4" s="2"/>
      <c r="AC4" s="1"/>
      <c r="AD4" s="1"/>
    </row>
    <row r="5" spans="1:30" x14ac:dyDescent="0.35">
      <c r="A5" s="20" t="s">
        <v>18</v>
      </c>
      <c r="B5" s="96">
        <v>10.130000000000001</v>
      </c>
      <c r="C5" s="96">
        <v>2.3600000000000003</v>
      </c>
      <c r="D5" s="96">
        <v>0.1</v>
      </c>
      <c r="E5" s="96">
        <v>0.11</v>
      </c>
      <c r="F5" s="96">
        <v>0.62</v>
      </c>
      <c r="G5" s="96"/>
      <c r="H5" s="96">
        <v>0.19</v>
      </c>
      <c r="I5" s="96">
        <v>1.03</v>
      </c>
      <c r="J5" s="96"/>
      <c r="K5" s="96">
        <v>0.31</v>
      </c>
      <c r="L5" s="96">
        <v>1.04</v>
      </c>
      <c r="M5" s="96">
        <v>0.3</v>
      </c>
      <c r="N5" s="96"/>
      <c r="O5" s="96">
        <v>0.23</v>
      </c>
      <c r="P5" s="96"/>
      <c r="Q5" s="96">
        <v>0.24</v>
      </c>
      <c r="R5" s="96"/>
      <c r="S5" s="96"/>
      <c r="T5" s="96">
        <v>0.73</v>
      </c>
      <c r="U5" s="96"/>
      <c r="V5" s="96"/>
      <c r="W5" s="96"/>
      <c r="X5" s="96">
        <v>0.14000000000000001</v>
      </c>
      <c r="Y5" s="96">
        <v>17.53</v>
      </c>
      <c r="Z5" s="97">
        <f t="shared" si="1"/>
        <v>7.6196818163443733E-4</v>
      </c>
      <c r="AB5" s="3"/>
      <c r="AC5" s="1"/>
      <c r="AD5" s="1"/>
    </row>
    <row r="6" spans="1:30" x14ac:dyDescent="0.35">
      <c r="A6" s="20" t="s">
        <v>19</v>
      </c>
      <c r="B6" s="96">
        <v>0.74</v>
      </c>
      <c r="C6" s="96"/>
      <c r="D6" s="96"/>
      <c r="E6" s="96"/>
      <c r="F6" s="96">
        <v>0.06</v>
      </c>
      <c r="G6" s="96">
        <v>1.96</v>
      </c>
      <c r="H6" s="96"/>
      <c r="I6" s="96">
        <v>1.1200000000000001</v>
      </c>
      <c r="J6" s="96"/>
      <c r="K6" s="96">
        <v>0.46</v>
      </c>
      <c r="L6" s="96"/>
      <c r="M6" s="96">
        <v>1.1499999999999999</v>
      </c>
      <c r="N6" s="96">
        <v>0.31</v>
      </c>
      <c r="O6" s="96"/>
      <c r="P6" s="96"/>
      <c r="Q6" s="96">
        <v>0.11</v>
      </c>
      <c r="R6" s="96"/>
      <c r="S6" s="96"/>
      <c r="T6" s="96"/>
      <c r="U6" s="96"/>
      <c r="V6" s="96"/>
      <c r="W6" s="96"/>
      <c r="X6" s="96"/>
      <c r="Y6" s="96">
        <v>5.91</v>
      </c>
      <c r="Z6" s="97">
        <f t="shared" si="1"/>
        <v>2.5688716220533507E-4</v>
      </c>
      <c r="AB6" s="3"/>
      <c r="AC6" s="1"/>
      <c r="AD6" s="1"/>
    </row>
    <row r="7" spans="1:30" x14ac:dyDescent="0.35">
      <c r="A7" s="20" t="s">
        <v>20</v>
      </c>
      <c r="B7" s="96">
        <v>5.6400000000000006</v>
      </c>
      <c r="C7" s="96">
        <v>4.5</v>
      </c>
      <c r="D7" s="96"/>
      <c r="E7" s="96">
        <v>0.03</v>
      </c>
      <c r="F7" s="96">
        <v>0.13</v>
      </c>
      <c r="G7" s="96">
        <v>0.43</v>
      </c>
      <c r="H7" s="96">
        <v>0.24</v>
      </c>
      <c r="I7" s="96"/>
      <c r="J7" s="96"/>
      <c r="K7" s="96"/>
      <c r="L7" s="96">
        <v>0.33</v>
      </c>
      <c r="M7" s="96">
        <v>0.14000000000000001</v>
      </c>
      <c r="N7" s="96"/>
      <c r="O7" s="96">
        <v>0.2</v>
      </c>
      <c r="P7" s="96"/>
      <c r="Q7" s="96"/>
      <c r="R7" s="96">
        <v>0.03</v>
      </c>
      <c r="S7" s="96"/>
      <c r="T7" s="96"/>
      <c r="U7" s="96">
        <v>7.0000000000000007E-2</v>
      </c>
      <c r="V7" s="96"/>
      <c r="W7" s="96"/>
      <c r="X7" s="96"/>
      <c r="Y7" s="96">
        <v>11.74</v>
      </c>
      <c r="Z7" s="97">
        <f t="shared" si="1"/>
        <v>5.1029700241804292E-4</v>
      </c>
      <c r="AB7" s="3"/>
      <c r="AC7" s="1"/>
      <c r="AD7" s="1"/>
    </row>
    <row r="8" spans="1:30" x14ac:dyDescent="0.35">
      <c r="A8" s="20" t="s">
        <v>21</v>
      </c>
      <c r="B8" s="96">
        <v>93.450000000000017</v>
      </c>
      <c r="C8" s="96">
        <v>60.669999999999995</v>
      </c>
      <c r="D8" s="96">
        <v>1.7999999999999998</v>
      </c>
      <c r="E8" s="96">
        <v>3.46</v>
      </c>
      <c r="F8" s="96">
        <v>12.219999999999999</v>
      </c>
      <c r="G8" s="96">
        <v>3.3899999999999997</v>
      </c>
      <c r="H8" s="96">
        <v>7.96</v>
      </c>
      <c r="I8" s="96">
        <v>3.51</v>
      </c>
      <c r="J8" s="96">
        <v>11.45</v>
      </c>
      <c r="K8" s="96">
        <v>2</v>
      </c>
      <c r="L8" s="96">
        <v>4.09</v>
      </c>
      <c r="M8" s="96">
        <v>25.009999999999998</v>
      </c>
      <c r="N8" s="96">
        <v>7.6400000000000006</v>
      </c>
      <c r="O8" s="96">
        <v>3.6799999999999997</v>
      </c>
      <c r="P8" s="96">
        <v>3.8299999999999996</v>
      </c>
      <c r="Q8" s="96">
        <v>5.98</v>
      </c>
      <c r="R8" s="96">
        <v>14.239999999999998</v>
      </c>
      <c r="S8" s="96">
        <v>5.85</v>
      </c>
      <c r="T8" s="96">
        <v>2.0300000000000002</v>
      </c>
      <c r="U8" s="96">
        <v>0.99</v>
      </c>
      <c r="V8" s="96">
        <v>0.64</v>
      </c>
      <c r="W8" s="96">
        <v>0.48</v>
      </c>
      <c r="X8" s="96">
        <v>1.67</v>
      </c>
      <c r="Y8" s="96">
        <v>276.04000000000002</v>
      </c>
      <c r="Z8" s="97">
        <f t="shared" si="1"/>
        <v>1.1998499535560186E-2</v>
      </c>
      <c r="AB8" s="3"/>
      <c r="AC8" s="1"/>
      <c r="AD8" s="1"/>
    </row>
    <row r="9" spans="1:30" x14ac:dyDescent="0.35">
      <c r="A9" s="20" t="s">
        <v>22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>
        <v>1.32</v>
      </c>
      <c r="T9" s="96"/>
      <c r="U9" s="96"/>
      <c r="V9" s="96"/>
      <c r="W9" s="96"/>
      <c r="X9" s="96">
        <v>0.24</v>
      </c>
      <c r="Y9" s="96">
        <v>1.56</v>
      </c>
      <c r="Z9" s="97">
        <f t="shared" si="1"/>
        <v>6.7807778856230578E-5</v>
      </c>
      <c r="AB9" s="3"/>
      <c r="AC9" s="1"/>
      <c r="AD9" s="1"/>
    </row>
    <row r="10" spans="1:30" x14ac:dyDescent="0.35">
      <c r="A10" s="20" t="s">
        <v>23</v>
      </c>
      <c r="B10" s="96">
        <v>74.279999999999987</v>
      </c>
      <c r="C10" s="96">
        <v>24.240000000000002</v>
      </c>
      <c r="D10" s="96">
        <v>2.2600000000000002</v>
      </c>
      <c r="E10" s="96">
        <v>1.7</v>
      </c>
      <c r="F10" s="96">
        <v>2.62</v>
      </c>
      <c r="G10" s="96">
        <v>2.9699999999999998</v>
      </c>
      <c r="H10" s="96">
        <v>6.03</v>
      </c>
      <c r="I10" s="96">
        <v>4.45</v>
      </c>
      <c r="J10" s="96">
        <v>1.4</v>
      </c>
      <c r="K10" s="96">
        <v>1.78</v>
      </c>
      <c r="L10" s="96">
        <v>5.69</v>
      </c>
      <c r="M10" s="96">
        <v>7.46</v>
      </c>
      <c r="N10" s="96">
        <v>2.04</v>
      </c>
      <c r="O10" s="96">
        <v>1.75</v>
      </c>
      <c r="P10" s="96">
        <v>6.96</v>
      </c>
      <c r="Q10" s="96">
        <v>5.74</v>
      </c>
      <c r="R10" s="96">
        <v>12.07</v>
      </c>
      <c r="S10" s="96">
        <v>7.1399999999999988</v>
      </c>
      <c r="T10" s="96">
        <v>3.6</v>
      </c>
      <c r="U10" s="96">
        <v>0.52</v>
      </c>
      <c r="V10" s="96">
        <v>0.34</v>
      </c>
      <c r="W10" s="96"/>
      <c r="X10" s="96">
        <v>0.1</v>
      </c>
      <c r="Y10" s="96">
        <v>175.14</v>
      </c>
      <c r="Z10" s="97">
        <f t="shared" si="1"/>
        <v>7.6127271723591171E-3</v>
      </c>
      <c r="AB10" s="3"/>
      <c r="AC10" s="1"/>
      <c r="AD10" s="1"/>
    </row>
    <row r="11" spans="1:30" x14ac:dyDescent="0.35">
      <c r="A11" s="20" t="s">
        <v>24</v>
      </c>
      <c r="B11" s="96">
        <v>34.270000000000003</v>
      </c>
      <c r="C11" s="96">
        <v>4.46</v>
      </c>
      <c r="D11" s="96">
        <v>0.44</v>
      </c>
      <c r="E11" s="96">
        <v>1.5099999999999998</v>
      </c>
      <c r="F11" s="96">
        <v>1.24</v>
      </c>
      <c r="G11" s="96">
        <v>1</v>
      </c>
      <c r="H11" s="96"/>
      <c r="I11" s="96">
        <v>1.42</v>
      </c>
      <c r="J11" s="96">
        <v>3.02</v>
      </c>
      <c r="K11" s="96">
        <v>0.97</v>
      </c>
      <c r="L11" s="96"/>
      <c r="M11" s="96">
        <v>1.04</v>
      </c>
      <c r="N11" s="96">
        <v>0.99</v>
      </c>
      <c r="O11" s="96">
        <v>1.5499999999999998</v>
      </c>
      <c r="P11" s="96">
        <v>0.5</v>
      </c>
      <c r="Q11" s="96">
        <v>0.24</v>
      </c>
      <c r="R11" s="96">
        <v>0.75</v>
      </c>
      <c r="S11" s="96">
        <v>1.1200000000000001</v>
      </c>
      <c r="T11" s="96">
        <v>1.28</v>
      </c>
      <c r="U11" s="96"/>
      <c r="V11" s="96">
        <v>1.6</v>
      </c>
      <c r="W11" s="96"/>
      <c r="X11" s="96"/>
      <c r="Y11" s="96">
        <v>57.400000000000006</v>
      </c>
      <c r="Z11" s="97">
        <f t="shared" si="1"/>
        <v>2.4949785297100229E-3</v>
      </c>
      <c r="AB11" s="3"/>
      <c r="AC11" s="1"/>
      <c r="AD11" s="1"/>
    </row>
    <row r="12" spans="1:30" x14ac:dyDescent="0.35">
      <c r="A12" s="20" t="s">
        <v>25</v>
      </c>
      <c r="B12" s="96">
        <v>0.26</v>
      </c>
      <c r="C12" s="96">
        <v>0.46</v>
      </c>
      <c r="D12" s="96"/>
      <c r="E12" s="96">
        <v>0.27</v>
      </c>
      <c r="F12" s="96"/>
      <c r="G12" s="96"/>
      <c r="H12" s="96">
        <v>1.62</v>
      </c>
      <c r="I12" s="96"/>
      <c r="J12" s="96"/>
      <c r="K12" s="96">
        <v>1.75</v>
      </c>
      <c r="L12" s="96">
        <v>0.16</v>
      </c>
      <c r="M12" s="96"/>
      <c r="N12" s="96"/>
      <c r="O12" s="96"/>
      <c r="P12" s="96"/>
      <c r="Q12" s="96"/>
      <c r="R12" s="96">
        <v>0.19</v>
      </c>
      <c r="S12" s="96">
        <v>0.94</v>
      </c>
      <c r="T12" s="96">
        <v>0.27</v>
      </c>
      <c r="U12" s="96"/>
      <c r="V12" s="96"/>
      <c r="W12" s="96">
        <v>6.83</v>
      </c>
      <c r="X12" s="96"/>
      <c r="Y12" s="96">
        <v>12.75</v>
      </c>
      <c r="Z12" s="97">
        <f t="shared" si="1"/>
        <v>5.5419819257496151E-4</v>
      </c>
      <c r="AB12" s="3"/>
      <c r="AC12" s="1"/>
      <c r="AD12" s="1"/>
    </row>
    <row r="13" spans="1:30" x14ac:dyDescent="0.35">
      <c r="A13" s="21" t="s">
        <v>1</v>
      </c>
      <c r="B13" s="94">
        <f>SUM(B14:B16)</f>
        <v>1651.2400000000002</v>
      </c>
      <c r="C13" s="94">
        <f t="shared" ref="C13:Y13" si="2">SUM(C14:C16)</f>
        <v>218.57999999999998</v>
      </c>
      <c r="D13" s="94">
        <f t="shared" si="2"/>
        <v>119.39000000000001</v>
      </c>
      <c r="E13" s="94">
        <f t="shared" si="2"/>
        <v>194.67000000000007</v>
      </c>
      <c r="F13" s="94">
        <f t="shared" si="2"/>
        <v>182.82</v>
      </c>
      <c r="G13" s="94">
        <f t="shared" si="2"/>
        <v>223.45000000000002</v>
      </c>
      <c r="H13" s="94">
        <f t="shared" si="2"/>
        <v>227.59999999999997</v>
      </c>
      <c r="I13" s="94">
        <f t="shared" si="2"/>
        <v>209.70999999999998</v>
      </c>
      <c r="J13" s="94">
        <f t="shared" si="2"/>
        <v>251.61999999999998</v>
      </c>
      <c r="K13" s="94">
        <f t="shared" si="2"/>
        <v>305.8</v>
      </c>
      <c r="L13" s="94">
        <f t="shared" si="2"/>
        <v>282.65000000000003</v>
      </c>
      <c r="M13" s="94">
        <f t="shared" si="2"/>
        <v>482.61</v>
      </c>
      <c r="N13" s="94">
        <f t="shared" si="2"/>
        <v>322.20999999999998</v>
      </c>
      <c r="O13" s="94">
        <f t="shared" si="2"/>
        <v>444.61000000000013</v>
      </c>
      <c r="P13" s="94">
        <f t="shared" si="2"/>
        <v>470.25</v>
      </c>
      <c r="Q13" s="94">
        <f t="shared" si="2"/>
        <v>395.55</v>
      </c>
      <c r="R13" s="94">
        <f t="shared" si="2"/>
        <v>552.99</v>
      </c>
      <c r="S13" s="94">
        <f t="shared" si="2"/>
        <v>509.9799999999999</v>
      </c>
      <c r="T13" s="94">
        <f t="shared" si="2"/>
        <v>564.46999999999991</v>
      </c>
      <c r="U13" s="94">
        <f t="shared" si="2"/>
        <v>519.33000000000004</v>
      </c>
      <c r="V13" s="94">
        <f t="shared" si="2"/>
        <v>508.85</v>
      </c>
      <c r="W13" s="94">
        <f t="shared" si="2"/>
        <v>302.48999999999995</v>
      </c>
      <c r="X13" s="94">
        <f t="shared" si="2"/>
        <v>28.250000000000004</v>
      </c>
      <c r="Y13" s="94">
        <f t="shared" si="2"/>
        <v>8969.119999999999</v>
      </c>
      <c r="Z13" s="95">
        <f t="shared" si="1"/>
        <v>0.38985647788140687</v>
      </c>
      <c r="AB13" s="2"/>
      <c r="AC13" s="1"/>
      <c r="AD13" s="1"/>
    </row>
    <row r="14" spans="1:30" x14ac:dyDescent="0.35">
      <c r="A14" s="20" t="s">
        <v>26</v>
      </c>
      <c r="B14" s="96">
        <v>56.719999999999992</v>
      </c>
      <c r="C14" s="96">
        <v>13.34</v>
      </c>
      <c r="D14" s="96">
        <v>11.639999999999999</v>
      </c>
      <c r="E14" s="96">
        <v>8.41</v>
      </c>
      <c r="F14" s="96">
        <v>11.14</v>
      </c>
      <c r="G14" s="96">
        <v>14.419999999999998</v>
      </c>
      <c r="H14" s="96">
        <v>35.489999999999995</v>
      </c>
      <c r="I14" s="96">
        <v>46.33</v>
      </c>
      <c r="J14" s="96">
        <v>19.590000000000003</v>
      </c>
      <c r="K14" s="96">
        <v>30.8</v>
      </c>
      <c r="L14" s="96">
        <v>15.369999999999997</v>
      </c>
      <c r="M14" s="96">
        <v>35.39</v>
      </c>
      <c r="N14" s="96">
        <v>28.830000000000005</v>
      </c>
      <c r="O14" s="96">
        <v>61.02</v>
      </c>
      <c r="P14" s="96">
        <v>33.17</v>
      </c>
      <c r="Q14" s="96">
        <v>36.970000000000006</v>
      </c>
      <c r="R14" s="96">
        <v>116.39999999999998</v>
      </c>
      <c r="S14" s="96">
        <v>101.84</v>
      </c>
      <c r="T14" s="96">
        <v>91.939999999999984</v>
      </c>
      <c r="U14" s="96">
        <v>80.48</v>
      </c>
      <c r="V14" s="96">
        <v>33.659999999999997</v>
      </c>
      <c r="W14" s="96">
        <v>27.57</v>
      </c>
      <c r="X14" s="96">
        <v>3.01</v>
      </c>
      <c r="Y14" s="96">
        <v>913.53</v>
      </c>
      <c r="Z14" s="97">
        <f t="shared" si="1"/>
        <v>3.9707974499059183E-2</v>
      </c>
      <c r="AB14" s="3"/>
      <c r="AC14" s="1"/>
      <c r="AD14" s="1"/>
    </row>
    <row r="15" spans="1:30" x14ac:dyDescent="0.35">
      <c r="A15" s="20" t="s">
        <v>27</v>
      </c>
      <c r="B15" s="96">
        <v>62.58</v>
      </c>
      <c r="C15" s="96">
        <v>4.3900000000000006</v>
      </c>
      <c r="D15" s="96">
        <v>1.8</v>
      </c>
      <c r="E15" s="96">
        <v>0.86</v>
      </c>
      <c r="F15" s="96"/>
      <c r="G15" s="96">
        <v>1.35</v>
      </c>
      <c r="H15" s="96">
        <v>1.51</v>
      </c>
      <c r="I15" s="96">
        <v>0.12</v>
      </c>
      <c r="J15" s="96">
        <v>0.52</v>
      </c>
      <c r="K15" s="96">
        <v>3.8800000000000003</v>
      </c>
      <c r="L15" s="96">
        <v>1.23</v>
      </c>
      <c r="M15" s="96">
        <v>3.97</v>
      </c>
      <c r="N15" s="96">
        <v>0.1</v>
      </c>
      <c r="O15" s="96">
        <v>1.6</v>
      </c>
      <c r="P15" s="96">
        <v>1.8900000000000001</v>
      </c>
      <c r="Q15" s="96">
        <v>1.08</v>
      </c>
      <c r="R15" s="96">
        <v>1.91</v>
      </c>
      <c r="S15" s="96"/>
      <c r="T15" s="96">
        <v>15.49</v>
      </c>
      <c r="U15" s="96">
        <v>0.28000000000000003</v>
      </c>
      <c r="V15" s="96">
        <v>1.29</v>
      </c>
      <c r="W15" s="96"/>
      <c r="X15" s="96">
        <v>1.33</v>
      </c>
      <c r="Y15" s="96">
        <v>107.17999999999998</v>
      </c>
      <c r="Z15" s="97">
        <f t="shared" si="1"/>
        <v>4.6587421396223029E-3</v>
      </c>
      <c r="AB15" s="3"/>
      <c r="AC15" s="1"/>
      <c r="AD15" s="1"/>
    </row>
    <row r="16" spans="1:30" x14ac:dyDescent="0.35">
      <c r="A16" s="20" t="s">
        <v>28</v>
      </c>
      <c r="B16" s="96">
        <v>1531.9400000000003</v>
      </c>
      <c r="C16" s="96">
        <v>200.85</v>
      </c>
      <c r="D16" s="96">
        <v>105.95000000000002</v>
      </c>
      <c r="E16" s="96">
        <v>185.40000000000006</v>
      </c>
      <c r="F16" s="96">
        <v>171.67999999999998</v>
      </c>
      <c r="G16" s="96">
        <v>207.68</v>
      </c>
      <c r="H16" s="96">
        <v>190.59999999999997</v>
      </c>
      <c r="I16" s="96">
        <v>163.26</v>
      </c>
      <c r="J16" s="96">
        <v>231.50999999999996</v>
      </c>
      <c r="K16" s="96">
        <v>271.12</v>
      </c>
      <c r="L16" s="96">
        <v>266.05</v>
      </c>
      <c r="M16" s="96">
        <v>443.25</v>
      </c>
      <c r="N16" s="96">
        <v>293.27999999999997</v>
      </c>
      <c r="O16" s="96">
        <v>381.99000000000012</v>
      </c>
      <c r="P16" s="96">
        <v>435.19</v>
      </c>
      <c r="Q16" s="96">
        <v>357.5</v>
      </c>
      <c r="R16" s="96">
        <v>434.68000000000006</v>
      </c>
      <c r="S16" s="96">
        <v>408.13999999999993</v>
      </c>
      <c r="T16" s="96">
        <v>457.03999999999991</v>
      </c>
      <c r="U16" s="96">
        <v>438.57000000000005</v>
      </c>
      <c r="V16" s="96">
        <v>473.90000000000003</v>
      </c>
      <c r="W16" s="96">
        <v>274.91999999999996</v>
      </c>
      <c r="X16" s="96">
        <v>23.910000000000004</v>
      </c>
      <c r="Y16" s="96">
        <v>7948.4099999999989</v>
      </c>
      <c r="Z16" s="97">
        <f t="shared" si="1"/>
        <v>0.3454897612427254</v>
      </c>
      <c r="AB16" s="3"/>
      <c r="AC16" s="1"/>
      <c r="AD16" s="1"/>
    </row>
    <row r="17" spans="1:30" x14ac:dyDescent="0.35">
      <c r="A17" s="21" t="s">
        <v>68</v>
      </c>
      <c r="B17" s="94">
        <f>B18</f>
        <v>0.41000000000000003</v>
      </c>
      <c r="C17" s="94">
        <f t="shared" ref="C17:Y17" si="3">C18</f>
        <v>1.43</v>
      </c>
      <c r="D17" s="94">
        <f t="shared" si="3"/>
        <v>0</v>
      </c>
      <c r="E17" s="94">
        <f t="shared" si="3"/>
        <v>0</v>
      </c>
      <c r="F17" s="94">
        <f t="shared" si="3"/>
        <v>0</v>
      </c>
      <c r="G17" s="94">
        <f t="shared" si="3"/>
        <v>0</v>
      </c>
      <c r="H17" s="94">
        <f t="shared" si="3"/>
        <v>0</v>
      </c>
      <c r="I17" s="94">
        <f t="shared" si="3"/>
        <v>0</v>
      </c>
      <c r="J17" s="94">
        <f t="shared" si="3"/>
        <v>0</v>
      </c>
      <c r="K17" s="94">
        <f t="shared" si="3"/>
        <v>0</v>
      </c>
      <c r="L17" s="94">
        <f t="shared" si="3"/>
        <v>0</v>
      </c>
      <c r="M17" s="94">
        <f t="shared" si="3"/>
        <v>0</v>
      </c>
      <c r="N17" s="94">
        <f t="shared" si="3"/>
        <v>0</v>
      </c>
      <c r="O17" s="94">
        <f t="shared" si="3"/>
        <v>0</v>
      </c>
      <c r="P17" s="94">
        <f t="shared" si="3"/>
        <v>0.09</v>
      </c>
      <c r="Q17" s="94">
        <f t="shared" si="3"/>
        <v>0</v>
      </c>
      <c r="R17" s="94">
        <f t="shared" si="3"/>
        <v>0</v>
      </c>
      <c r="S17" s="94">
        <f t="shared" si="3"/>
        <v>0</v>
      </c>
      <c r="T17" s="94">
        <f t="shared" si="3"/>
        <v>0.31</v>
      </c>
      <c r="U17" s="94">
        <f t="shared" si="3"/>
        <v>0</v>
      </c>
      <c r="V17" s="94">
        <f t="shared" si="3"/>
        <v>0</v>
      </c>
      <c r="W17" s="94">
        <f t="shared" si="3"/>
        <v>0</v>
      </c>
      <c r="X17" s="94">
        <f t="shared" si="3"/>
        <v>0</v>
      </c>
      <c r="Y17" s="94">
        <f t="shared" si="3"/>
        <v>2.2399999999999998</v>
      </c>
      <c r="Z17" s="95">
        <f t="shared" si="1"/>
        <v>9.7365015793561853E-5</v>
      </c>
      <c r="AB17" s="2"/>
      <c r="AC17" s="1"/>
      <c r="AD17" s="1"/>
    </row>
    <row r="18" spans="1:30" x14ac:dyDescent="0.35">
      <c r="A18" s="20" t="s">
        <v>69</v>
      </c>
      <c r="B18" s="96">
        <v>0.41000000000000003</v>
      </c>
      <c r="C18" s="96">
        <v>1.43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>
        <v>0.09</v>
      </c>
      <c r="Q18" s="96"/>
      <c r="R18" s="96"/>
      <c r="S18" s="96"/>
      <c r="T18" s="96">
        <v>0.31</v>
      </c>
      <c r="U18" s="96"/>
      <c r="V18" s="96"/>
      <c r="W18" s="96"/>
      <c r="X18" s="96"/>
      <c r="Y18" s="96">
        <v>2.2399999999999998</v>
      </c>
      <c r="Z18" s="97">
        <f t="shared" si="1"/>
        <v>9.7365015793561853E-5</v>
      </c>
      <c r="AB18" s="3"/>
      <c r="AC18" s="1"/>
      <c r="AD18" s="1"/>
    </row>
    <row r="19" spans="1:30" x14ac:dyDescent="0.35">
      <c r="A19" s="21" t="s">
        <v>2</v>
      </c>
      <c r="B19" s="94">
        <f>SUM(B20:B22)</f>
        <v>370.7399999999999</v>
      </c>
      <c r="C19" s="94">
        <f t="shared" ref="C19:Y19" si="4">SUM(C20:C22)</f>
        <v>118.51</v>
      </c>
      <c r="D19" s="94">
        <f t="shared" si="4"/>
        <v>14.660000000000002</v>
      </c>
      <c r="E19" s="94">
        <f t="shared" si="4"/>
        <v>62.129999999999995</v>
      </c>
      <c r="F19" s="94">
        <f t="shared" si="4"/>
        <v>23.559999999999995</v>
      </c>
      <c r="G19" s="94">
        <f t="shared" si="4"/>
        <v>36.670000000000009</v>
      </c>
      <c r="H19" s="94">
        <f t="shared" si="4"/>
        <v>148.29999999999998</v>
      </c>
      <c r="I19" s="94">
        <f t="shared" si="4"/>
        <v>15.879999999999999</v>
      </c>
      <c r="J19" s="94">
        <f t="shared" si="4"/>
        <v>49</v>
      </c>
      <c r="K19" s="94">
        <f t="shared" si="4"/>
        <v>33.44</v>
      </c>
      <c r="L19" s="94">
        <f t="shared" si="4"/>
        <v>64.090000000000018</v>
      </c>
      <c r="M19" s="94">
        <f t="shared" si="4"/>
        <v>97.76</v>
      </c>
      <c r="N19" s="94">
        <f t="shared" si="4"/>
        <v>15.400000000000002</v>
      </c>
      <c r="O19" s="94">
        <f t="shared" si="4"/>
        <v>43.36</v>
      </c>
      <c r="P19" s="94">
        <f t="shared" si="4"/>
        <v>158.55999999999997</v>
      </c>
      <c r="Q19" s="94">
        <f t="shared" si="4"/>
        <v>58.400000000000006</v>
      </c>
      <c r="R19" s="94">
        <f t="shared" si="4"/>
        <v>43.769999999999996</v>
      </c>
      <c r="S19" s="94">
        <f t="shared" si="4"/>
        <v>55.000000000000007</v>
      </c>
      <c r="T19" s="94">
        <f t="shared" si="4"/>
        <v>32.110000000000007</v>
      </c>
      <c r="U19" s="94">
        <f t="shared" si="4"/>
        <v>56.499999999999993</v>
      </c>
      <c r="V19" s="94">
        <f t="shared" si="4"/>
        <v>37.53</v>
      </c>
      <c r="W19" s="94">
        <f t="shared" si="4"/>
        <v>7.35</v>
      </c>
      <c r="X19" s="94">
        <f t="shared" si="4"/>
        <v>14.019999999999998</v>
      </c>
      <c r="Y19" s="94">
        <f t="shared" si="4"/>
        <v>1556.7399999999996</v>
      </c>
      <c r="Z19" s="95">
        <f t="shared" si="1"/>
        <v>6.7666077985031006E-2</v>
      </c>
      <c r="AB19" s="2"/>
      <c r="AC19" s="1"/>
      <c r="AD19" s="1"/>
    </row>
    <row r="20" spans="1:30" x14ac:dyDescent="0.35">
      <c r="A20" s="20" t="s">
        <v>29</v>
      </c>
      <c r="B20" s="96">
        <v>261.68999999999988</v>
      </c>
      <c r="C20" s="96">
        <v>93.37</v>
      </c>
      <c r="D20" s="96">
        <v>9.9200000000000017</v>
      </c>
      <c r="E20" s="96">
        <v>58.25</v>
      </c>
      <c r="F20" s="96">
        <v>21.449999999999996</v>
      </c>
      <c r="G20" s="96">
        <v>34.950000000000003</v>
      </c>
      <c r="H20" s="96">
        <v>146.38999999999999</v>
      </c>
      <c r="I20" s="96">
        <v>15.879999999999999</v>
      </c>
      <c r="J20" s="96">
        <v>46.18</v>
      </c>
      <c r="K20" s="96">
        <v>30.689999999999998</v>
      </c>
      <c r="L20" s="96">
        <v>54.360000000000014</v>
      </c>
      <c r="M20" s="96">
        <v>89.79</v>
      </c>
      <c r="N20" s="96">
        <v>12.88</v>
      </c>
      <c r="O20" s="96">
        <v>29.380000000000003</v>
      </c>
      <c r="P20" s="96">
        <v>156.76999999999998</v>
      </c>
      <c r="Q20" s="96">
        <v>45.370000000000005</v>
      </c>
      <c r="R20" s="96">
        <v>38.51</v>
      </c>
      <c r="S20" s="96">
        <v>48.890000000000008</v>
      </c>
      <c r="T20" s="96">
        <v>25.340000000000003</v>
      </c>
      <c r="U20" s="96">
        <v>38.36999999999999</v>
      </c>
      <c r="V20" s="96">
        <v>34.71</v>
      </c>
      <c r="W20" s="96">
        <v>5.97</v>
      </c>
      <c r="X20" s="96">
        <v>11.289999999999997</v>
      </c>
      <c r="Y20" s="96">
        <v>1310.3999999999996</v>
      </c>
      <c r="Z20" s="97">
        <f t="shared" si="1"/>
        <v>5.6958534239233673E-2</v>
      </c>
      <c r="AB20" s="3"/>
      <c r="AC20" s="1"/>
      <c r="AD20" s="1"/>
    </row>
    <row r="21" spans="1:30" x14ac:dyDescent="0.35">
      <c r="A21" s="20" t="s">
        <v>30</v>
      </c>
      <c r="B21" s="96">
        <v>78.33</v>
      </c>
      <c r="C21" s="96">
        <v>20.28</v>
      </c>
      <c r="D21" s="96">
        <v>0.43000000000000005</v>
      </c>
      <c r="E21" s="96">
        <v>3.8000000000000003</v>
      </c>
      <c r="F21" s="96">
        <v>2.0300000000000002</v>
      </c>
      <c r="G21" s="96">
        <v>1.27</v>
      </c>
      <c r="H21" s="96">
        <v>1.72</v>
      </c>
      <c r="I21" s="96"/>
      <c r="J21" s="96">
        <v>2.4300000000000002</v>
      </c>
      <c r="K21" s="96">
        <v>2.4</v>
      </c>
      <c r="L21" s="96">
        <v>9.1300000000000008</v>
      </c>
      <c r="M21" s="96">
        <v>4.41</v>
      </c>
      <c r="N21" s="96">
        <v>2.3600000000000003</v>
      </c>
      <c r="O21" s="96">
        <v>5.61</v>
      </c>
      <c r="P21" s="96">
        <v>0.91</v>
      </c>
      <c r="Q21" s="96">
        <v>4.58</v>
      </c>
      <c r="R21" s="96">
        <v>4.29</v>
      </c>
      <c r="S21" s="96">
        <v>2.4899999999999998</v>
      </c>
      <c r="T21" s="96">
        <v>6.0600000000000005</v>
      </c>
      <c r="U21" s="96">
        <v>8.7800000000000011</v>
      </c>
      <c r="V21" s="96">
        <v>1.19</v>
      </c>
      <c r="W21" s="96">
        <v>0.64</v>
      </c>
      <c r="X21" s="96">
        <v>2.48</v>
      </c>
      <c r="Y21" s="96">
        <v>165.62</v>
      </c>
      <c r="Z21" s="97">
        <f t="shared" si="1"/>
        <v>7.1989258552364798E-3</v>
      </c>
      <c r="AB21" s="3"/>
      <c r="AC21" s="1"/>
      <c r="AD21" s="1"/>
    </row>
    <row r="22" spans="1:30" x14ac:dyDescent="0.35">
      <c r="A22" s="20" t="s">
        <v>31</v>
      </c>
      <c r="B22" s="96">
        <v>30.72</v>
      </c>
      <c r="C22" s="96">
        <v>4.8599999999999994</v>
      </c>
      <c r="D22" s="96">
        <v>4.3100000000000005</v>
      </c>
      <c r="E22" s="96">
        <v>0.08</v>
      </c>
      <c r="F22" s="96">
        <v>0.08</v>
      </c>
      <c r="G22" s="96">
        <v>0.45</v>
      </c>
      <c r="H22" s="96">
        <v>0.19</v>
      </c>
      <c r="I22" s="96"/>
      <c r="J22" s="96">
        <v>0.39</v>
      </c>
      <c r="K22" s="96">
        <v>0.35</v>
      </c>
      <c r="L22" s="96">
        <v>0.60000000000000009</v>
      </c>
      <c r="M22" s="96">
        <v>3.56</v>
      </c>
      <c r="N22" s="96">
        <v>0.16</v>
      </c>
      <c r="O22" s="96">
        <v>8.370000000000001</v>
      </c>
      <c r="P22" s="96">
        <v>0.88</v>
      </c>
      <c r="Q22" s="96">
        <v>8.4500000000000011</v>
      </c>
      <c r="R22" s="96">
        <v>0.97</v>
      </c>
      <c r="S22" s="96">
        <v>3.62</v>
      </c>
      <c r="T22" s="96">
        <v>0.71</v>
      </c>
      <c r="U22" s="96">
        <v>9.35</v>
      </c>
      <c r="V22" s="96">
        <v>1.63</v>
      </c>
      <c r="W22" s="96">
        <v>0.74</v>
      </c>
      <c r="X22" s="96">
        <v>0.25</v>
      </c>
      <c r="Y22" s="96">
        <v>80.72</v>
      </c>
      <c r="Z22" s="97">
        <f t="shared" si="1"/>
        <v>3.5086178905608541E-3</v>
      </c>
      <c r="AB22" s="3"/>
      <c r="AC22" s="1"/>
      <c r="AD22" s="1"/>
    </row>
    <row r="23" spans="1:30" x14ac:dyDescent="0.35">
      <c r="A23" s="21" t="s">
        <v>3</v>
      </c>
      <c r="B23" s="94">
        <f>SUM(B24:B32)</f>
        <v>125.55000000000003</v>
      </c>
      <c r="C23" s="94">
        <f t="shared" ref="C23:Y23" si="5">SUM(C24:C32)</f>
        <v>45.61</v>
      </c>
      <c r="D23" s="94">
        <f t="shared" si="5"/>
        <v>0.66</v>
      </c>
      <c r="E23" s="94">
        <f t="shared" si="5"/>
        <v>3.62</v>
      </c>
      <c r="F23" s="94">
        <f t="shared" si="5"/>
        <v>1.8900000000000001</v>
      </c>
      <c r="G23" s="94">
        <f t="shared" si="5"/>
        <v>7.45</v>
      </c>
      <c r="H23" s="94">
        <f t="shared" si="5"/>
        <v>15.74</v>
      </c>
      <c r="I23" s="94">
        <f t="shared" si="5"/>
        <v>3.23</v>
      </c>
      <c r="J23" s="94">
        <f t="shared" si="5"/>
        <v>1.1599999999999999</v>
      </c>
      <c r="K23" s="94">
        <f t="shared" si="5"/>
        <v>2.4899999999999998</v>
      </c>
      <c r="L23" s="94">
        <f t="shared" si="5"/>
        <v>19.02</v>
      </c>
      <c r="M23" s="94">
        <f t="shared" si="5"/>
        <v>15.58</v>
      </c>
      <c r="N23" s="94">
        <f t="shared" si="5"/>
        <v>1.1600000000000001</v>
      </c>
      <c r="O23" s="94">
        <f t="shared" si="5"/>
        <v>2.44</v>
      </c>
      <c r="P23" s="94">
        <f t="shared" si="5"/>
        <v>5.53</v>
      </c>
      <c r="Q23" s="94">
        <f t="shared" si="5"/>
        <v>3.6399999999999997</v>
      </c>
      <c r="R23" s="94">
        <f t="shared" si="5"/>
        <v>14.7</v>
      </c>
      <c r="S23" s="94">
        <f t="shared" si="5"/>
        <v>2.29</v>
      </c>
      <c r="T23" s="94">
        <f t="shared" si="5"/>
        <v>4.83</v>
      </c>
      <c r="U23" s="94">
        <f t="shared" si="5"/>
        <v>3.3600000000000003</v>
      </c>
      <c r="V23" s="94">
        <f t="shared" si="5"/>
        <v>0.47000000000000003</v>
      </c>
      <c r="W23" s="94">
        <f t="shared" si="5"/>
        <v>9.49</v>
      </c>
      <c r="X23" s="94">
        <f t="shared" si="5"/>
        <v>17.61</v>
      </c>
      <c r="Y23" s="94">
        <f t="shared" si="5"/>
        <v>307.52</v>
      </c>
      <c r="Z23" s="95">
        <f t="shared" si="1"/>
        <v>1.3366825739658991E-2</v>
      </c>
      <c r="AB23" s="2"/>
      <c r="AC23" s="1"/>
      <c r="AD23" s="1"/>
    </row>
    <row r="24" spans="1:30" x14ac:dyDescent="0.35">
      <c r="A24" s="20" t="s">
        <v>32</v>
      </c>
      <c r="B24" s="96">
        <v>28.910000000000004</v>
      </c>
      <c r="C24" s="96">
        <v>8.65</v>
      </c>
      <c r="D24" s="96"/>
      <c r="E24" s="96"/>
      <c r="F24" s="96">
        <v>0.19</v>
      </c>
      <c r="G24" s="96">
        <v>0.37</v>
      </c>
      <c r="H24" s="96"/>
      <c r="I24" s="96"/>
      <c r="J24" s="96"/>
      <c r="K24" s="96"/>
      <c r="L24" s="96"/>
      <c r="M24" s="96">
        <v>6.02</v>
      </c>
      <c r="N24" s="96"/>
      <c r="O24" s="96">
        <v>0.42</v>
      </c>
      <c r="P24" s="96"/>
      <c r="Q24" s="96"/>
      <c r="R24" s="96">
        <v>0.27</v>
      </c>
      <c r="S24" s="96"/>
      <c r="T24" s="96"/>
      <c r="U24" s="96"/>
      <c r="V24" s="96"/>
      <c r="W24" s="96"/>
      <c r="X24" s="96">
        <v>0.16</v>
      </c>
      <c r="Y24" s="96">
        <v>44.99</v>
      </c>
      <c r="Z24" s="97">
        <f t="shared" si="1"/>
        <v>1.9555589556037268E-3</v>
      </c>
      <c r="AB24" s="3"/>
      <c r="AC24" s="1"/>
      <c r="AD24" s="1"/>
    </row>
    <row r="25" spans="1:30" x14ac:dyDescent="0.35">
      <c r="A25" s="20" t="s">
        <v>33</v>
      </c>
      <c r="B25" s="96">
        <v>29.720000000000002</v>
      </c>
      <c r="C25" s="96">
        <v>15.020000000000001</v>
      </c>
      <c r="D25" s="96">
        <v>0.36000000000000004</v>
      </c>
      <c r="E25" s="96">
        <v>0.53</v>
      </c>
      <c r="F25" s="96">
        <v>1.07</v>
      </c>
      <c r="G25" s="96">
        <v>1.6099999999999999</v>
      </c>
      <c r="H25" s="96">
        <v>2.2000000000000002</v>
      </c>
      <c r="I25" s="96">
        <v>0.22999999999999998</v>
      </c>
      <c r="J25" s="96">
        <v>0.54</v>
      </c>
      <c r="K25" s="96">
        <v>1.48</v>
      </c>
      <c r="L25" s="96">
        <v>12.389999999999999</v>
      </c>
      <c r="M25" s="96">
        <v>3.1</v>
      </c>
      <c r="N25" s="96"/>
      <c r="O25" s="96">
        <v>0.98</v>
      </c>
      <c r="P25" s="96">
        <v>4.2700000000000005</v>
      </c>
      <c r="Q25" s="96">
        <v>1.1800000000000002</v>
      </c>
      <c r="R25" s="96">
        <v>1.19</v>
      </c>
      <c r="S25" s="96">
        <v>0.32</v>
      </c>
      <c r="T25" s="96">
        <v>0.37000000000000005</v>
      </c>
      <c r="U25" s="96">
        <v>0.22</v>
      </c>
      <c r="V25" s="96">
        <v>0.05</v>
      </c>
      <c r="W25" s="96">
        <v>0.31</v>
      </c>
      <c r="X25" s="96">
        <v>15.52</v>
      </c>
      <c r="Y25" s="96">
        <v>92.659999999999982</v>
      </c>
      <c r="Z25" s="97">
        <f t="shared" si="1"/>
        <v>4.0276081979604642E-3</v>
      </c>
      <c r="AB25" s="3"/>
      <c r="AC25" s="1"/>
      <c r="AD25" s="1"/>
    </row>
    <row r="26" spans="1:30" x14ac:dyDescent="0.35">
      <c r="A26" s="20" t="s">
        <v>34</v>
      </c>
      <c r="B26" s="96">
        <v>8.0999999999999979</v>
      </c>
      <c r="C26" s="96">
        <v>1.0499999999999998</v>
      </c>
      <c r="D26" s="96"/>
      <c r="E26" s="96">
        <v>0.39</v>
      </c>
      <c r="F26" s="96">
        <v>0.56000000000000005</v>
      </c>
      <c r="G26" s="96">
        <v>1.76</v>
      </c>
      <c r="H26" s="96">
        <v>0.37</v>
      </c>
      <c r="I26" s="96">
        <v>0.54</v>
      </c>
      <c r="J26" s="96">
        <v>0.61</v>
      </c>
      <c r="K26" s="96">
        <v>0.53</v>
      </c>
      <c r="L26" s="96">
        <v>2.4300000000000002</v>
      </c>
      <c r="M26" s="96">
        <v>0.26</v>
      </c>
      <c r="N26" s="96">
        <v>1.1600000000000001</v>
      </c>
      <c r="O26" s="96">
        <v>0.35</v>
      </c>
      <c r="P26" s="96">
        <v>0.13</v>
      </c>
      <c r="Q26" s="96">
        <v>2.1399999999999997</v>
      </c>
      <c r="R26" s="96">
        <v>6.4099999999999993</v>
      </c>
      <c r="S26" s="96">
        <v>1.01</v>
      </c>
      <c r="T26" s="96">
        <v>2.1399999999999997</v>
      </c>
      <c r="U26" s="96">
        <v>0.91000000000000014</v>
      </c>
      <c r="V26" s="96">
        <v>0.42000000000000004</v>
      </c>
      <c r="W26" s="96">
        <v>0.04</v>
      </c>
      <c r="X26" s="96"/>
      <c r="Y26" s="96">
        <v>31.310000000000006</v>
      </c>
      <c r="Z26" s="97">
        <f t="shared" si="1"/>
        <v>1.3609368948644743E-3</v>
      </c>
      <c r="AB26" s="3"/>
      <c r="AC26" s="1"/>
      <c r="AD26" s="1"/>
    </row>
    <row r="27" spans="1:30" x14ac:dyDescent="0.35">
      <c r="A27" s="20" t="s">
        <v>61</v>
      </c>
      <c r="B27" s="96">
        <v>9.0000000000000011E-2</v>
      </c>
      <c r="C27" s="96"/>
      <c r="D27" s="96"/>
      <c r="E27" s="96"/>
      <c r="F27" s="96"/>
      <c r="G27" s="96"/>
      <c r="H27" s="96">
        <v>0.21</v>
      </c>
      <c r="I27" s="96"/>
      <c r="J27" s="96"/>
      <c r="K27" s="96"/>
      <c r="L27" s="96">
        <v>0.02</v>
      </c>
      <c r="M27" s="96">
        <v>0.21000000000000002</v>
      </c>
      <c r="N27" s="96"/>
      <c r="O27" s="96"/>
      <c r="P27" s="96"/>
      <c r="Q27" s="96"/>
      <c r="R27" s="96"/>
      <c r="S27" s="96"/>
      <c r="T27" s="96"/>
      <c r="U27" s="96"/>
      <c r="V27" s="96"/>
      <c r="W27" s="96">
        <v>0.16</v>
      </c>
      <c r="X27" s="96"/>
      <c r="Y27" s="96">
        <v>0.69000000000000006</v>
      </c>
      <c r="Z27" s="97">
        <f t="shared" si="1"/>
        <v>2.9991902186409684E-5</v>
      </c>
      <c r="AB27" s="3"/>
      <c r="AC27" s="1"/>
      <c r="AD27" s="1"/>
    </row>
    <row r="28" spans="1:30" x14ac:dyDescent="0.35">
      <c r="A28" s="20" t="s">
        <v>35</v>
      </c>
      <c r="B28" s="96">
        <v>48.030000000000008</v>
      </c>
      <c r="C28" s="96">
        <v>18.53</v>
      </c>
      <c r="D28" s="96">
        <v>0.3</v>
      </c>
      <c r="E28" s="96">
        <v>2.7</v>
      </c>
      <c r="F28" s="96">
        <v>7.0000000000000007E-2</v>
      </c>
      <c r="G28" s="96">
        <v>2.66</v>
      </c>
      <c r="H28" s="96">
        <v>12.290000000000001</v>
      </c>
      <c r="I28" s="96">
        <v>2.46</v>
      </c>
      <c r="J28" s="96">
        <v>0.01</v>
      </c>
      <c r="K28" s="96">
        <v>0.39</v>
      </c>
      <c r="L28" s="96">
        <v>3.77</v>
      </c>
      <c r="M28" s="96">
        <v>3.32</v>
      </c>
      <c r="N28" s="96"/>
      <c r="O28" s="96">
        <v>0.53</v>
      </c>
      <c r="P28" s="96">
        <v>0.88</v>
      </c>
      <c r="Q28" s="96">
        <v>0.25</v>
      </c>
      <c r="R28" s="96">
        <v>2.81</v>
      </c>
      <c r="S28" s="96">
        <v>0.79</v>
      </c>
      <c r="T28" s="96">
        <v>2.23</v>
      </c>
      <c r="U28" s="96">
        <v>1.1200000000000001</v>
      </c>
      <c r="V28" s="96"/>
      <c r="W28" s="96"/>
      <c r="X28" s="96">
        <v>1.9</v>
      </c>
      <c r="Y28" s="96">
        <v>105.04</v>
      </c>
      <c r="Z28" s="97">
        <f t="shared" si="1"/>
        <v>4.5657237763195259E-3</v>
      </c>
      <c r="AB28" s="3"/>
      <c r="AC28" s="1"/>
      <c r="AD28" s="1"/>
    </row>
    <row r="29" spans="1:30" x14ac:dyDescent="0.35">
      <c r="A29" s="20" t="s">
        <v>62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>
        <v>0.24</v>
      </c>
      <c r="M29" s="96"/>
      <c r="N29" s="96"/>
      <c r="O29" s="96"/>
      <c r="P29" s="96"/>
      <c r="Q29" s="96"/>
      <c r="R29" s="96">
        <v>0.13</v>
      </c>
      <c r="S29" s="96"/>
      <c r="T29" s="96"/>
      <c r="U29" s="96">
        <v>1.1100000000000001</v>
      </c>
      <c r="V29" s="96"/>
      <c r="W29" s="96">
        <v>3.61</v>
      </c>
      <c r="X29" s="96"/>
      <c r="Y29" s="96">
        <v>5.09</v>
      </c>
      <c r="Z29" s="97">
        <f t="shared" si="1"/>
        <v>2.2124461178090618E-4</v>
      </c>
      <c r="AB29" s="3"/>
      <c r="AC29" s="1"/>
      <c r="AD29" s="1"/>
    </row>
    <row r="30" spans="1:30" x14ac:dyDescent="0.35">
      <c r="A30" s="20" t="s">
        <v>36</v>
      </c>
      <c r="B30" s="96">
        <v>0.72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>
        <v>0.2</v>
      </c>
      <c r="N30" s="96"/>
      <c r="O30" s="96"/>
      <c r="P30" s="96"/>
      <c r="Q30" s="96">
        <v>0.06</v>
      </c>
      <c r="R30" s="96">
        <v>3.8899999999999997</v>
      </c>
      <c r="S30" s="96"/>
      <c r="T30" s="96"/>
      <c r="U30" s="96"/>
      <c r="V30" s="96"/>
      <c r="W30" s="96">
        <v>5.21</v>
      </c>
      <c r="X30" s="96">
        <v>0.03</v>
      </c>
      <c r="Y30" s="96">
        <v>10.109999999999998</v>
      </c>
      <c r="Z30" s="97">
        <f t="shared" si="1"/>
        <v>4.3944656681826346E-4</v>
      </c>
      <c r="AB30" s="3"/>
      <c r="AC30" s="1"/>
      <c r="AD30" s="1"/>
    </row>
    <row r="31" spans="1:30" x14ac:dyDescent="0.35">
      <c r="A31" s="20" t="s">
        <v>37</v>
      </c>
      <c r="B31" s="96">
        <v>3.4</v>
      </c>
      <c r="C31" s="96">
        <v>0.14000000000000001</v>
      </c>
      <c r="D31" s="96"/>
      <c r="E31" s="96"/>
      <c r="F31" s="96"/>
      <c r="G31" s="96"/>
      <c r="H31" s="96"/>
      <c r="I31" s="96"/>
      <c r="J31" s="96"/>
      <c r="K31" s="96">
        <v>0.09</v>
      </c>
      <c r="L31" s="96">
        <v>0.12</v>
      </c>
      <c r="M31" s="96">
        <v>7.0000000000000007E-2</v>
      </c>
      <c r="N31" s="96"/>
      <c r="O31" s="96">
        <v>0.09</v>
      </c>
      <c r="P31" s="96">
        <v>0.25</v>
      </c>
      <c r="Q31" s="96">
        <v>0.01</v>
      </c>
      <c r="R31" s="96"/>
      <c r="S31" s="96">
        <v>0.15</v>
      </c>
      <c r="T31" s="96"/>
      <c r="U31" s="96"/>
      <c r="V31" s="96"/>
      <c r="W31" s="96">
        <v>0.16</v>
      </c>
      <c r="X31" s="96"/>
      <c r="Y31" s="96">
        <v>4.4800000000000004</v>
      </c>
      <c r="Z31" s="97">
        <f t="shared" si="1"/>
        <v>1.9473003158712373E-4</v>
      </c>
      <c r="AB31" s="3"/>
      <c r="AC31" s="1"/>
      <c r="AD31" s="1"/>
    </row>
    <row r="32" spans="1:30" x14ac:dyDescent="0.35">
      <c r="A32" s="20" t="s">
        <v>38</v>
      </c>
      <c r="B32" s="96">
        <v>6.5799999999999992</v>
      </c>
      <c r="C32" s="96">
        <v>2.2199999999999998</v>
      </c>
      <c r="D32" s="96"/>
      <c r="E32" s="96"/>
      <c r="F32" s="96"/>
      <c r="G32" s="96">
        <v>1.05</v>
      </c>
      <c r="H32" s="96">
        <v>0.67</v>
      </c>
      <c r="I32" s="96"/>
      <c r="J32" s="96"/>
      <c r="K32" s="96"/>
      <c r="L32" s="96">
        <v>0.05</v>
      </c>
      <c r="M32" s="96">
        <v>2.4</v>
      </c>
      <c r="N32" s="96"/>
      <c r="O32" s="96">
        <v>7.0000000000000007E-2</v>
      </c>
      <c r="P32" s="96"/>
      <c r="Q32" s="96"/>
      <c r="R32" s="96"/>
      <c r="S32" s="96">
        <v>0.02</v>
      </c>
      <c r="T32" s="96">
        <v>0.09</v>
      </c>
      <c r="U32" s="96"/>
      <c r="V32" s="96"/>
      <c r="W32" s="96"/>
      <c r="X32" s="96"/>
      <c r="Y32" s="96">
        <v>13.15</v>
      </c>
      <c r="Z32" s="97">
        <f t="shared" si="1"/>
        <v>5.7158480253809759E-4</v>
      </c>
      <c r="AB32" s="3"/>
      <c r="AC32" s="1"/>
      <c r="AD32" s="1"/>
    </row>
    <row r="33" spans="1:30" x14ac:dyDescent="0.35">
      <c r="A33" s="21" t="s">
        <v>4</v>
      </c>
      <c r="B33" s="94">
        <f>SUM(B34:B38)</f>
        <v>39.770000000000003</v>
      </c>
      <c r="C33" s="94">
        <f t="shared" ref="C33:Y33" si="6">SUM(C34:C38)</f>
        <v>9.4700000000000006</v>
      </c>
      <c r="D33" s="94">
        <f t="shared" si="6"/>
        <v>50.300000000000004</v>
      </c>
      <c r="E33" s="94">
        <f t="shared" si="6"/>
        <v>0.53</v>
      </c>
      <c r="F33" s="94">
        <f t="shared" si="6"/>
        <v>0.31</v>
      </c>
      <c r="G33" s="94">
        <f t="shared" si="6"/>
        <v>1.4</v>
      </c>
      <c r="H33" s="94">
        <f t="shared" si="6"/>
        <v>14.269999999999998</v>
      </c>
      <c r="I33" s="94">
        <f t="shared" si="6"/>
        <v>2.11</v>
      </c>
      <c r="J33" s="94">
        <f t="shared" si="6"/>
        <v>19.549999999999997</v>
      </c>
      <c r="K33" s="94">
        <f t="shared" si="6"/>
        <v>8.9300000000000015</v>
      </c>
      <c r="L33" s="94">
        <f t="shared" si="6"/>
        <v>10.49</v>
      </c>
      <c r="M33" s="94">
        <f t="shared" si="6"/>
        <v>3.93</v>
      </c>
      <c r="N33" s="94">
        <f t="shared" si="6"/>
        <v>1.9000000000000001</v>
      </c>
      <c r="O33" s="94">
        <f t="shared" si="6"/>
        <v>151.93</v>
      </c>
      <c r="P33" s="94">
        <f t="shared" si="6"/>
        <v>13.840000000000002</v>
      </c>
      <c r="Q33" s="94">
        <f t="shared" si="6"/>
        <v>5.9399999999999995</v>
      </c>
      <c r="R33" s="94">
        <f t="shared" si="6"/>
        <v>11.280000000000001</v>
      </c>
      <c r="S33" s="94">
        <f t="shared" si="6"/>
        <v>14.18</v>
      </c>
      <c r="T33" s="94">
        <f t="shared" si="6"/>
        <v>5.54</v>
      </c>
      <c r="U33" s="94">
        <f t="shared" si="6"/>
        <v>4.8100000000000005</v>
      </c>
      <c r="V33" s="94">
        <f t="shared" si="6"/>
        <v>0.81</v>
      </c>
      <c r="W33" s="94">
        <f t="shared" si="6"/>
        <v>9.6199999999999992</v>
      </c>
      <c r="X33" s="94">
        <f t="shared" si="6"/>
        <v>0.84</v>
      </c>
      <c r="Y33" s="94">
        <f t="shared" si="6"/>
        <v>381.75</v>
      </c>
      <c r="Z33" s="95">
        <f t="shared" si="1"/>
        <v>1.6593345883567964E-2</v>
      </c>
      <c r="AB33" s="2"/>
      <c r="AC33" s="1"/>
      <c r="AD33" s="1"/>
    </row>
    <row r="34" spans="1:30" x14ac:dyDescent="0.35">
      <c r="A34" s="20" t="s">
        <v>39</v>
      </c>
      <c r="B34" s="96">
        <v>13.64</v>
      </c>
      <c r="C34" s="96">
        <v>3.75</v>
      </c>
      <c r="D34" s="96">
        <v>0.2</v>
      </c>
      <c r="E34" s="96"/>
      <c r="F34" s="96">
        <v>0.31</v>
      </c>
      <c r="G34" s="96"/>
      <c r="H34" s="96">
        <v>11.02</v>
      </c>
      <c r="I34" s="96">
        <v>1.1599999999999999</v>
      </c>
      <c r="J34" s="96">
        <v>16.04</v>
      </c>
      <c r="K34" s="96">
        <v>8.2200000000000006</v>
      </c>
      <c r="L34" s="96">
        <v>9.24</v>
      </c>
      <c r="M34" s="96">
        <v>1.35</v>
      </c>
      <c r="N34" s="96">
        <v>0.8600000000000001</v>
      </c>
      <c r="O34" s="96">
        <v>151.59</v>
      </c>
      <c r="P34" s="96">
        <v>13.430000000000001</v>
      </c>
      <c r="Q34" s="96">
        <v>0.73</v>
      </c>
      <c r="R34" s="96">
        <v>4.01</v>
      </c>
      <c r="S34" s="96">
        <v>12.29</v>
      </c>
      <c r="T34" s="96">
        <v>0.74</v>
      </c>
      <c r="U34" s="96">
        <v>3.71</v>
      </c>
      <c r="V34" s="96">
        <v>0.13</v>
      </c>
      <c r="W34" s="96">
        <v>8.02</v>
      </c>
      <c r="X34" s="96">
        <v>0.47000000000000003</v>
      </c>
      <c r="Y34" s="96">
        <v>260.91000000000003</v>
      </c>
      <c r="Z34" s="97">
        <f t="shared" si="1"/>
        <v>1.1340851013704566E-2</v>
      </c>
      <c r="AB34" s="3"/>
      <c r="AC34" s="1"/>
      <c r="AD34" s="1"/>
    </row>
    <row r="35" spans="1:30" x14ac:dyDescent="0.35">
      <c r="A35" s="20" t="s">
        <v>40</v>
      </c>
      <c r="B35" s="96">
        <v>3.6</v>
      </c>
      <c r="C35" s="96">
        <v>1.0899999999999999</v>
      </c>
      <c r="D35" s="96"/>
      <c r="E35" s="96"/>
      <c r="F35" s="96"/>
      <c r="G35" s="96">
        <v>0.25</v>
      </c>
      <c r="H35" s="96">
        <v>0.37</v>
      </c>
      <c r="I35" s="96"/>
      <c r="J35" s="96"/>
      <c r="K35" s="96"/>
      <c r="L35" s="96">
        <v>0.54</v>
      </c>
      <c r="M35" s="96">
        <v>1.06</v>
      </c>
      <c r="N35" s="96">
        <v>0.57000000000000006</v>
      </c>
      <c r="O35" s="96">
        <v>0.32</v>
      </c>
      <c r="P35" s="96"/>
      <c r="Q35" s="96"/>
      <c r="R35" s="96">
        <v>1.01</v>
      </c>
      <c r="S35" s="96">
        <v>0.33</v>
      </c>
      <c r="T35" s="96">
        <v>0.64</v>
      </c>
      <c r="U35" s="96">
        <v>0.16</v>
      </c>
      <c r="V35" s="96"/>
      <c r="W35" s="96"/>
      <c r="X35" s="96"/>
      <c r="Y35" s="96">
        <v>9.9400000000000013</v>
      </c>
      <c r="Z35" s="97">
        <f t="shared" si="1"/>
        <v>4.3205725758393082E-4</v>
      </c>
      <c r="AB35" s="3"/>
      <c r="AC35" s="1"/>
      <c r="AD35" s="1"/>
    </row>
    <row r="36" spans="1:30" x14ac:dyDescent="0.35">
      <c r="A36" s="20" t="s">
        <v>41</v>
      </c>
      <c r="B36" s="96">
        <v>17.520000000000007</v>
      </c>
      <c r="C36" s="96">
        <v>2.74</v>
      </c>
      <c r="D36" s="96">
        <v>0.5</v>
      </c>
      <c r="E36" s="96"/>
      <c r="F36" s="96"/>
      <c r="G36" s="96">
        <v>0.68</v>
      </c>
      <c r="H36" s="96">
        <v>0.11</v>
      </c>
      <c r="I36" s="96">
        <v>0.95</v>
      </c>
      <c r="J36" s="96">
        <v>0.11</v>
      </c>
      <c r="K36" s="96">
        <v>0.13</v>
      </c>
      <c r="L36" s="96"/>
      <c r="M36" s="96">
        <v>1.52</v>
      </c>
      <c r="N36" s="96">
        <v>0.02</v>
      </c>
      <c r="O36" s="96">
        <v>0.02</v>
      </c>
      <c r="P36" s="96">
        <v>0.41</v>
      </c>
      <c r="Q36" s="96">
        <v>0.83000000000000007</v>
      </c>
      <c r="R36" s="96">
        <v>1.56</v>
      </c>
      <c r="S36" s="96">
        <v>0.56000000000000005</v>
      </c>
      <c r="T36" s="96">
        <v>0.78</v>
      </c>
      <c r="U36" s="96">
        <v>0.94</v>
      </c>
      <c r="V36" s="96">
        <v>0.68</v>
      </c>
      <c r="W36" s="96"/>
      <c r="X36" s="96">
        <v>0.27</v>
      </c>
      <c r="Y36" s="96">
        <v>30.33</v>
      </c>
      <c r="Z36" s="97">
        <f t="shared" ref="Z36:Z67" si="7">Y36/$Y$68</f>
        <v>1.3183397004547907E-3</v>
      </c>
      <c r="AB36" s="3"/>
      <c r="AC36" s="1"/>
      <c r="AD36" s="1"/>
    </row>
    <row r="37" spans="1:30" x14ac:dyDescent="0.35">
      <c r="A37" s="20" t="s">
        <v>42</v>
      </c>
      <c r="B37" s="96">
        <v>3.6799999999999993</v>
      </c>
      <c r="C37" s="96">
        <v>1.76</v>
      </c>
      <c r="D37" s="96"/>
      <c r="E37" s="96">
        <v>0.36</v>
      </c>
      <c r="F37" s="96"/>
      <c r="G37" s="96">
        <v>0.47</v>
      </c>
      <c r="H37" s="96">
        <v>2.7699999999999996</v>
      </c>
      <c r="I37" s="96"/>
      <c r="J37" s="96"/>
      <c r="K37" s="96"/>
      <c r="L37" s="96">
        <v>0.68</v>
      </c>
      <c r="M37" s="96"/>
      <c r="N37" s="96">
        <v>0.45</v>
      </c>
      <c r="O37" s="96"/>
      <c r="P37" s="96"/>
      <c r="Q37" s="96"/>
      <c r="R37" s="96"/>
      <c r="S37" s="96"/>
      <c r="T37" s="96"/>
      <c r="U37" s="96"/>
      <c r="V37" s="96"/>
      <c r="W37" s="96"/>
      <c r="X37" s="96">
        <v>0.1</v>
      </c>
      <c r="Y37" s="96">
        <v>10.269999999999998</v>
      </c>
      <c r="Z37" s="97">
        <f t="shared" si="7"/>
        <v>4.464012108035179E-4</v>
      </c>
      <c r="AB37" s="3"/>
      <c r="AC37" s="1"/>
      <c r="AD37" s="1"/>
    </row>
    <row r="38" spans="1:30" x14ac:dyDescent="0.35">
      <c r="A38" s="20" t="s">
        <v>43</v>
      </c>
      <c r="B38" s="96">
        <v>1.33</v>
      </c>
      <c r="C38" s="96">
        <v>0.13</v>
      </c>
      <c r="D38" s="96">
        <v>49.6</v>
      </c>
      <c r="E38" s="96">
        <v>0.17</v>
      </c>
      <c r="F38" s="96"/>
      <c r="G38" s="96"/>
      <c r="H38" s="96"/>
      <c r="I38" s="96"/>
      <c r="J38" s="96">
        <v>3.4</v>
      </c>
      <c r="K38" s="96">
        <v>0.57999999999999996</v>
      </c>
      <c r="L38" s="96">
        <v>0.03</v>
      </c>
      <c r="M38" s="96"/>
      <c r="N38" s="96"/>
      <c r="O38" s="96"/>
      <c r="P38" s="96"/>
      <c r="Q38" s="96">
        <v>4.38</v>
      </c>
      <c r="R38" s="96">
        <v>4.7</v>
      </c>
      <c r="S38" s="96">
        <v>1</v>
      </c>
      <c r="T38" s="96">
        <v>3.38</v>
      </c>
      <c r="U38" s="96"/>
      <c r="V38" s="96"/>
      <c r="W38" s="96">
        <v>1.6</v>
      </c>
      <c r="X38" s="96"/>
      <c r="Y38" s="96">
        <v>70.3</v>
      </c>
      <c r="Z38" s="97">
        <f t="shared" si="7"/>
        <v>3.0556967010211601E-3</v>
      </c>
      <c r="AB38" s="3"/>
      <c r="AC38" s="1"/>
      <c r="AD38" s="1"/>
    </row>
    <row r="39" spans="1:30" x14ac:dyDescent="0.35">
      <c r="A39" s="21" t="s">
        <v>5</v>
      </c>
      <c r="B39" s="94">
        <f>B40</f>
        <v>0</v>
      </c>
      <c r="C39" s="94">
        <f t="shared" ref="C39:Y39" si="8">C40</f>
        <v>0</v>
      </c>
      <c r="D39" s="94">
        <f t="shared" si="8"/>
        <v>0</v>
      </c>
      <c r="E39" s="94">
        <f t="shared" si="8"/>
        <v>0</v>
      </c>
      <c r="F39" s="94">
        <f t="shared" si="8"/>
        <v>0</v>
      </c>
      <c r="G39" s="94">
        <f t="shared" si="8"/>
        <v>0</v>
      </c>
      <c r="H39" s="94">
        <f t="shared" si="8"/>
        <v>0</v>
      </c>
      <c r="I39" s="94">
        <f t="shared" si="8"/>
        <v>0</v>
      </c>
      <c r="J39" s="94">
        <f t="shared" si="8"/>
        <v>0</v>
      </c>
      <c r="K39" s="94">
        <f t="shared" si="8"/>
        <v>0</v>
      </c>
      <c r="L39" s="94">
        <f t="shared" si="8"/>
        <v>0</v>
      </c>
      <c r="M39" s="94">
        <f t="shared" si="8"/>
        <v>0</v>
      </c>
      <c r="N39" s="94">
        <f t="shared" si="8"/>
        <v>0</v>
      </c>
      <c r="O39" s="94">
        <f t="shared" si="8"/>
        <v>0</v>
      </c>
      <c r="P39" s="94">
        <f t="shared" si="8"/>
        <v>0</v>
      </c>
      <c r="Q39" s="94">
        <f t="shared" si="8"/>
        <v>0</v>
      </c>
      <c r="R39" s="94">
        <f t="shared" si="8"/>
        <v>0</v>
      </c>
      <c r="S39" s="94">
        <f t="shared" si="8"/>
        <v>0</v>
      </c>
      <c r="T39" s="94">
        <f t="shared" si="8"/>
        <v>0</v>
      </c>
      <c r="U39" s="94">
        <f t="shared" si="8"/>
        <v>0</v>
      </c>
      <c r="V39" s="94">
        <f t="shared" si="8"/>
        <v>0</v>
      </c>
      <c r="W39" s="94">
        <f t="shared" si="8"/>
        <v>0</v>
      </c>
      <c r="X39" s="94">
        <f t="shared" si="8"/>
        <v>0.18</v>
      </c>
      <c r="Y39" s="94">
        <f t="shared" si="8"/>
        <v>0.18</v>
      </c>
      <c r="Z39" s="95">
        <f t="shared" si="7"/>
        <v>7.8239744834112208E-6</v>
      </c>
      <c r="AB39" s="3"/>
      <c r="AC39" s="1"/>
      <c r="AD39" s="1"/>
    </row>
    <row r="40" spans="1:30" x14ac:dyDescent="0.35">
      <c r="A40" s="20" t="s">
        <v>44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>
        <v>0.18</v>
      </c>
      <c r="Y40" s="96">
        <v>0.18</v>
      </c>
      <c r="Z40" s="97">
        <f t="shared" si="7"/>
        <v>7.8239744834112208E-6</v>
      </c>
      <c r="AB40" s="3"/>
      <c r="AC40" s="1"/>
      <c r="AD40" s="1"/>
    </row>
    <row r="41" spans="1:30" x14ac:dyDescent="0.35">
      <c r="A41" s="21" t="s">
        <v>6</v>
      </c>
      <c r="B41" s="94">
        <f>SUM(B42:B45)</f>
        <v>510.79999999999995</v>
      </c>
      <c r="C41" s="94">
        <f t="shared" ref="C41:Y41" si="9">SUM(C42:C45)</f>
        <v>117.72</v>
      </c>
      <c r="D41" s="94">
        <f t="shared" si="9"/>
        <v>48.28</v>
      </c>
      <c r="E41" s="94">
        <f t="shared" si="9"/>
        <v>42.8</v>
      </c>
      <c r="F41" s="94">
        <f t="shared" si="9"/>
        <v>75.640000000000015</v>
      </c>
      <c r="G41" s="94">
        <f t="shared" si="9"/>
        <v>46.01</v>
      </c>
      <c r="H41" s="94">
        <f t="shared" si="9"/>
        <v>56.93</v>
      </c>
      <c r="I41" s="94">
        <f t="shared" si="9"/>
        <v>42.19</v>
      </c>
      <c r="J41" s="94">
        <f t="shared" si="9"/>
        <v>60.54</v>
      </c>
      <c r="K41" s="94">
        <f t="shared" si="9"/>
        <v>85.03</v>
      </c>
      <c r="L41" s="94">
        <f t="shared" si="9"/>
        <v>75.12</v>
      </c>
      <c r="M41" s="94">
        <f t="shared" si="9"/>
        <v>116.05000000000001</v>
      </c>
      <c r="N41" s="94">
        <f t="shared" si="9"/>
        <v>84.289999999999992</v>
      </c>
      <c r="O41" s="94">
        <f t="shared" si="9"/>
        <v>77.599999999999994</v>
      </c>
      <c r="P41" s="94">
        <f t="shared" si="9"/>
        <v>120.58999999999999</v>
      </c>
      <c r="Q41" s="94">
        <f t="shared" si="9"/>
        <v>87.399999999999991</v>
      </c>
      <c r="R41" s="94">
        <f t="shared" si="9"/>
        <v>206.69</v>
      </c>
      <c r="S41" s="94">
        <f t="shared" si="9"/>
        <v>161.07</v>
      </c>
      <c r="T41" s="94">
        <f t="shared" si="9"/>
        <v>164.32</v>
      </c>
      <c r="U41" s="94">
        <f t="shared" si="9"/>
        <v>143.52999999999997</v>
      </c>
      <c r="V41" s="94">
        <f t="shared" si="9"/>
        <v>116.60999999999999</v>
      </c>
      <c r="W41" s="94">
        <f t="shared" si="9"/>
        <v>85.53</v>
      </c>
      <c r="X41" s="94">
        <f t="shared" si="9"/>
        <v>0</v>
      </c>
      <c r="Y41" s="94">
        <f t="shared" si="9"/>
        <v>2524.7399999999998</v>
      </c>
      <c r="Z41" s="95">
        <f t="shared" si="7"/>
        <v>0.10974167409582024</v>
      </c>
      <c r="AA41" s="181"/>
      <c r="AB41" s="2"/>
      <c r="AC41" s="1"/>
      <c r="AD41" s="1"/>
    </row>
    <row r="42" spans="1:30" x14ac:dyDescent="0.35">
      <c r="A42" s="20" t="s">
        <v>45</v>
      </c>
      <c r="B42" s="96">
        <v>96.819999999999979</v>
      </c>
      <c r="C42" s="96">
        <v>11.680000000000001</v>
      </c>
      <c r="D42" s="96">
        <v>2.15</v>
      </c>
      <c r="E42" s="96">
        <v>2.1999999999999997</v>
      </c>
      <c r="F42" s="96">
        <v>12.500000000000002</v>
      </c>
      <c r="G42" s="96">
        <v>0.97</v>
      </c>
      <c r="H42" s="96">
        <v>7.7799999999999994</v>
      </c>
      <c r="I42" s="96">
        <v>0.96000000000000008</v>
      </c>
      <c r="J42" s="96">
        <v>5.2200000000000006</v>
      </c>
      <c r="K42" s="96">
        <v>4.8</v>
      </c>
      <c r="L42" s="96">
        <v>2.94</v>
      </c>
      <c r="M42" s="96">
        <v>0.55000000000000004</v>
      </c>
      <c r="N42" s="96">
        <v>1.9200000000000002</v>
      </c>
      <c r="O42" s="96">
        <v>1.01</v>
      </c>
      <c r="P42" s="96">
        <v>1.3299999999999998</v>
      </c>
      <c r="Q42" s="96">
        <v>4.51</v>
      </c>
      <c r="R42" s="96">
        <v>7.1700000000000008</v>
      </c>
      <c r="S42" s="96">
        <v>6.83</v>
      </c>
      <c r="T42" s="96">
        <v>1.5899999999999999</v>
      </c>
      <c r="U42" s="96">
        <v>1.8900000000000001</v>
      </c>
      <c r="V42" s="96">
        <v>1.4300000000000002</v>
      </c>
      <c r="W42" s="96">
        <v>0.62</v>
      </c>
      <c r="X42" s="96"/>
      <c r="Y42" s="96">
        <v>176.87</v>
      </c>
      <c r="Z42" s="97">
        <f t="shared" si="7"/>
        <v>7.6879242604496814E-3</v>
      </c>
      <c r="AB42" s="3"/>
      <c r="AC42" s="1"/>
      <c r="AD42" s="1"/>
    </row>
    <row r="43" spans="1:30" x14ac:dyDescent="0.35">
      <c r="A43" s="20" t="s">
        <v>46</v>
      </c>
      <c r="B43" s="96">
        <v>29.500000000000004</v>
      </c>
      <c r="C43" s="96">
        <v>8.5599999999999987</v>
      </c>
      <c r="D43" s="96">
        <v>4.75</v>
      </c>
      <c r="E43" s="96">
        <v>4.0599999999999996</v>
      </c>
      <c r="F43" s="96">
        <v>5.3000000000000007</v>
      </c>
      <c r="G43" s="96">
        <v>1.07</v>
      </c>
      <c r="H43" s="96">
        <v>1.4100000000000001</v>
      </c>
      <c r="I43" s="96">
        <v>0.51</v>
      </c>
      <c r="J43" s="96">
        <v>0.7</v>
      </c>
      <c r="K43" s="96">
        <v>2.58</v>
      </c>
      <c r="L43" s="96">
        <v>2.5300000000000002</v>
      </c>
      <c r="M43" s="96">
        <v>1.26</v>
      </c>
      <c r="N43" s="96">
        <v>2.48</v>
      </c>
      <c r="O43" s="96">
        <v>0.45</v>
      </c>
      <c r="P43" s="96">
        <v>7.37</v>
      </c>
      <c r="Q43" s="96">
        <v>5.13</v>
      </c>
      <c r="R43" s="96">
        <v>4.57</v>
      </c>
      <c r="S43" s="96">
        <v>2.96</v>
      </c>
      <c r="T43" s="96">
        <v>0.71</v>
      </c>
      <c r="U43" s="96">
        <v>1.8699999999999999</v>
      </c>
      <c r="V43" s="96">
        <v>0.38</v>
      </c>
      <c r="W43" s="96"/>
      <c r="X43" s="96"/>
      <c r="Y43" s="96">
        <v>88.15</v>
      </c>
      <c r="Z43" s="97">
        <f t="shared" si="7"/>
        <v>3.8315741706261065E-3</v>
      </c>
      <c r="AB43" s="2"/>
      <c r="AC43" s="26"/>
      <c r="AD43" s="1"/>
    </row>
    <row r="44" spans="1:30" x14ac:dyDescent="0.35">
      <c r="A44" s="20" t="s">
        <v>47</v>
      </c>
      <c r="B44" s="96">
        <v>67.86999999999999</v>
      </c>
      <c r="C44" s="96">
        <v>17.700000000000003</v>
      </c>
      <c r="D44" s="96">
        <v>18.790000000000003</v>
      </c>
      <c r="E44" s="96">
        <v>12.129999999999999</v>
      </c>
      <c r="F44" s="96">
        <v>6.9600000000000009</v>
      </c>
      <c r="G44" s="96">
        <v>13.61</v>
      </c>
      <c r="H44" s="96">
        <v>15.66</v>
      </c>
      <c r="I44" s="96">
        <v>17.18</v>
      </c>
      <c r="J44" s="96">
        <v>38.76</v>
      </c>
      <c r="K44" s="96">
        <v>47.15</v>
      </c>
      <c r="L44" s="96">
        <v>32.17</v>
      </c>
      <c r="M44" s="96">
        <v>20.23</v>
      </c>
      <c r="N44" s="96">
        <v>39.43</v>
      </c>
      <c r="O44" s="96">
        <v>11.45</v>
      </c>
      <c r="P44" s="96">
        <v>39.999999999999993</v>
      </c>
      <c r="Q44" s="96">
        <v>15.870000000000001</v>
      </c>
      <c r="R44" s="96">
        <v>93.679999999999993</v>
      </c>
      <c r="S44" s="96">
        <v>53.55</v>
      </c>
      <c r="T44" s="96">
        <v>80.530000000000015</v>
      </c>
      <c r="U44" s="96">
        <v>80.829999999999984</v>
      </c>
      <c r="V44" s="96">
        <v>63.509999999999991</v>
      </c>
      <c r="W44" s="96">
        <v>48.339999999999996</v>
      </c>
      <c r="X44" s="96"/>
      <c r="Y44" s="96">
        <v>835.4</v>
      </c>
      <c r="Z44" s="97">
        <f t="shared" si="7"/>
        <v>3.631193490800963E-2</v>
      </c>
      <c r="AB44" s="3"/>
      <c r="AC44" s="1"/>
      <c r="AD44" s="1"/>
    </row>
    <row r="45" spans="1:30" x14ac:dyDescent="0.35">
      <c r="A45" s="20" t="s">
        <v>48</v>
      </c>
      <c r="B45" s="96">
        <v>316.61</v>
      </c>
      <c r="C45" s="96">
        <v>79.78</v>
      </c>
      <c r="D45" s="96">
        <v>22.59</v>
      </c>
      <c r="E45" s="96">
        <v>24.41</v>
      </c>
      <c r="F45" s="96">
        <v>50.88</v>
      </c>
      <c r="G45" s="96">
        <v>30.36</v>
      </c>
      <c r="H45" s="96">
        <v>32.08</v>
      </c>
      <c r="I45" s="96">
        <v>23.54</v>
      </c>
      <c r="J45" s="96">
        <v>15.860000000000001</v>
      </c>
      <c r="K45" s="96">
        <v>30.5</v>
      </c>
      <c r="L45" s="96">
        <v>37.479999999999997</v>
      </c>
      <c r="M45" s="96">
        <v>94.01</v>
      </c>
      <c r="N45" s="96">
        <v>40.46</v>
      </c>
      <c r="O45" s="96">
        <v>64.69</v>
      </c>
      <c r="P45" s="96">
        <v>71.89</v>
      </c>
      <c r="Q45" s="96">
        <v>61.889999999999993</v>
      </c>
      <c r="R45" s="96">
        <v>101.27000000000001</v>
      </c>
      <c r="S45" s="96">
        <v>97.72999999999999</v>
      </c>
      <c r="T45" s="96">
        <v>81.489999999999995</v>
      </c>
      <c r="U45" s="96">
        <v>58.94</v>
      </c>
      <c r="V45" s="96">
        <v>51.29</v>
      </c>
      <c r="W45" s="96">
        <v>36.57</v>
      </c>
      <c r="X45" s="96"/>
      <c r="Y45" s="96">
        <v>1424.32</v>
      </c>
      <c r="Z45" s="97">
        <f t="shared" si="7"/>
        <v>6.1910240756734833E-2</v>
      </c>
      <c r="AB45" s="3"/>
      <c r="AC45" s="1"/>
      <c r="AD45" s="1"/>
    </row>
    <row r="46" spans="1:30" x14ac:dyDescent="0.35">
      <c r="A46" s="21" t="s">
        <v>7</v>
      </c>
      <c r="B46" s="94">
        <f>SUM(B47:B48)</f>
        <v>1613.0399999999988</v>
      </c>
      <c r="C46" s="94">
        <f t="shared" ref="C46:Y46" si="10">SUM(C47:C48)</f>
        <v>1988.4999999999989</v>
      </c>
      <c r="D46" s="94">
        <f t="shared" si="10"/>
        <v>183.09000000000003</v>
      </c>
      <c r="E46" s="94">
        <f t="shared" si="10"/>
        <v>150.46</v>
      </c>
      <c r="F46" s="94">
        <f t="shared" si="10"/>
        <v>162.69000000000003</v>
      </c>
      <c r="G46" s="94">
        <f t="shared" si="10"/>
        <v>244.69</v>
      </c>
      <c r="H46" s="94">
        <f t="shared" si="10"/>
        <v>437.00000000000011</v>
      </c>
      <c r="I46" s="94">
        <f t="shared" si="10"/>
        <v>116.22000000000003</v>
      </c>
      <c r="J46" s="94">
        <f t="shared" si="10"/>
        <v>117.61000000000001</v>
      </c>
      <c r="K46" s="94">
        <f t="shared" si="10"/>
        <v>298.99999999999994</v>
      </c>
      <c r="L46" s="94">
        <f t="shared" si="10"/>
        <v>236.03</v>
      </c>
      <c r="M46" s="94">
        <f t="shared" si="10"/>
        <v>700.63000000000011</v>
      </c>
      <c r="N46" s="94">
        <f t="shared" si="10"/>
        <v>174.83999999999997</v>
      </c>
      <c r="O46" s="94">
        <f t="shared" si="10"/>
        <v>233.54</v>
      </c>
      <c r="P46" s="94">
        <f t="shared" si="10"/>
        <v>149.48999999999998</v>
      </c>
      <c r="Q46" s="94">
        <f t="shared" si="10"/>
        <v>194.54000000000002</v>
      </c>
      <c r="R46" s="94">
        <f t="shared" si="10"/>
        <v>350.07999999999993</v>
      </c>
      <c r="S46" s="94">
        <f t="shared" si="10"/>
        <v>203.34</v>
      </c>
      <c r="T46" s="94">
        <f t="shared" si="10"/>
        <v>130.88000000000002</v>
      </c>
      <c r="U46" s="94">
        <f t="shared" si="10"/>
        <v>208.02</v>
      </c>
      <c r="V46" s="94">
        <f t="shared" si="10"/>
        <v>84.660000000000025</v>
      </c>
      <c r="W46" s="94">
        <f t="shared" si="10"/>
        <v>22.470000000000002</v>
      </c>
      <c r="X46" s="94">
        <f t="shared" si="10"/>
        <v>0</v>
      </c>
      <c r="Y46" s="94">
        <f t="shared" si="10"/>
        <v>8000.8199999999979</v>
      </c>
      <c r="Z46" s="95">
        <f t="shared" si="7"/>
        <v>0.34776784181314524</v>
      </c>
      <c r="AB46" s="3"/>
      <c r="AC46" s="1"/>
      <c r="AD46" s="1"/>
    </row>
    <row r="47" spans="1:30" x14ac:dyDescent="0.35">
      <c r="A47" s="20" t="s">
        <v>49</v>
      </c>
      <c r="B47" s="96">
        <v>0.5</v>
      </c>
      <c r="C47" s="96">
        <v>7.4</v>
      </c>
      <c r="D47" s="96"/>
      <c r="E47" s="96">
        <v>0.23</v>
      </c>
      <c r="F47" s="96"/>
      <c r="G47" s="96"/>
      <c r="H47" s="96"/>
      <c r="I47" s="96"/>
      <c r="J47" s="96"/>
      <c r="K47" s="96"/>
      <c r="L47" s="96"/>
      <c r="M47" s="96">
        <v>0.34</v>
      </c>
      <c r="N47" s="96"/>
      <c r="O47" s="96">
        <v>0.25</v>
      </c>
      <c r="P47" s="96">
        <v>0.72</v>
      </c>
      <c r="Q47" s="96">
        <v>6.68</v>
      </c>
      <c r="R47" s="96">
        <v>2.5</v>
      </c>
      <c r="S47" s="96">
        <v>1.93</v>
      </c>
      <c r="T47" s="96"/>
      <c r="U47" s="96">
        <v>0.17</v>
      </c>
      <c r="V47" s="96">
        <v>7.65</v>
      </c>
      <c r="W47" s="96"/>
      <c r="X47" s="96"/>
      <c r="Y47" s="96">
        <v>28.370000000000005</v>
      </c>
      <c r="Z47" s="97">
        <f t="shared" si="7"/>
        <v>1.2331453116354242E-3</v>
      </c>
      <c r="AB47" s="3"/>
      <c r="AC47" s="1"/>
      <c r="AD47" s="1"/>
    </row>
    <row r="48" spans="1:30" x14ac:dyDescent="0.35">
      <c r="A48" s="20" t="s">
        <v>50</v>
      </c>
      <c r="B48" s="96">
        <v>1612.5399999999988</v>
      </c>
      <c r="C48" s="96">
        <v>1981.0999999999988</v>
      </c>
      <c r="D48" s="96">
        <v>183.09000000000003</v>
      </c>
      <c r="E48" s="96">
        <v>150.23000000000002</v>
      </c>
      <c r="F48" s="96">
        <v>162.69000000000003</v>
      </c>
      <c r="G48" s="96">
        <v>244.69</v>
      </c>
      <c r="H48" s="96">
        <v>437.00000000000011</v>
      </c>
      <c r="I48" s="96">
        <v>116.22000000000003</v>
      </c>
      <c r="J48" s="96">
        <v>117.61000000000001</v>
      </c>
      <c r="K48" s="96">
        <v>298.99999999999994</v>
      </c>
      <c r="L48" s="96">
        <v>236.03</v>
      </c>
      <c r="M48" s="96">
        <v>700.29000000000008</v>
      </c>
      <c r="N48" s="96">
        <v>174.83999999999997</v>
      </c>
      <c r="O48" s="96">
        <v>233.29</v>
      </c>
      <c r="P48" s="96">
        <v>148.76999999999998</v>
      </c>
      <c r="Q48" s="96">
        <v>187.86</v>
      </c>
      <c r="R48" s="96">
        <v>347.57999999999993</v>
      </c>
      <c r="S48" s="96">
        <v>201.41</v>
      </c>
      <c r="T48" s="96">
        <v>130.88000000000002</v>
      </c>
      <c r="U48" s="96">
        <v>207.85000000000002</v>
      </c>
      <c r="V48" s="96">
        <v>77.010000000000019</v>
      </c>
      <c r="W48" s="96">
        <v>22.470000000000002</v>
      </c>
      <c r="X48" s="96"/>
      <c r="Y48" s="96">
        <v>7972.449999999998</v>
      </c>
      <c r="Z48" s="97">
        <f t="shared" si="7"/>
        <v>0.34653469650150986</v>
      </c>
      <c r="AB48" s="2"/>
      <c r="AC48" s="1"/>
      <c r="AD48" s="1"/>
    </row>
    <row r="49" spans="1:30" x14ac:dyDescent="0.35">
      <c r="A49" s="21" t="s">
        <v>8</v>
      </c>
      <c r="B49" s="94">
        <f>SUM(B50:B53)</f>
        <v>0.98000000000000009</v>
      </c>
      <c r="C49" s="94">
        <f t="shared" ref="C49:Y49" si="11">SUM(C50:C53)</f>
        <v>0.96</v>
      </c>
      <c r="D49" s="94">
        <f t="shared" si="11"/>
        <v>0.52</v>
      </c>
      <c r="E49" s="94">
        <f t="shared" si="11"/>
        <v>0.19</v>
      </c>
      <c r="F49" s="94">
        <f t="shared" si="11"/>
        <v>0.26</v>
      </c>
      <c r="G49" s="94">
        <f t="shared" si="11"/>
        <v>1.42</v>
      </c>
      <c r="H49" s="94">
        <f t="shared" si="11"/>
        <v>9.0000000000000011E-2</v>
      </c>
      <c r="I49" s="94">
        <f t="shared" si="11"/>
        <v>0</v>
      </c>
      <c r="J49" s="94">
        <f t="shared" si="11"/>
        <v>0</v>
      </c>
      <c r="K49" s="94">
        <f t="shared" si="11"/>
        <v>0</v>
      </c>
      <c r="L49" s="94">
        <f t="shared" si="11"/>
        <v>1.44</v>
      </c>
      <c r="M49" s="94">
        <f t="shared" si="11"/>
        <v>0.92</v>
      </c>
      <c r="N49" s="94">
        <f t="shared" si="11"/>
        <v>0.16</v>
      </c>
      <c r="O49" s="94">
        <f t="shared" si="11"/>
        <v>0.61</v>
      </c>
      <c r="P49" s="94">
        <f t="shared" si="11"/>
        <v>0.13</v>
      </c>
      <c r="Q49" s="94">
        <f t="shared" si="11"/>
        <v>0.51</v>
      </c>
      <c r="R49" s="94">
        <f t="shared" si="11"/>
        <v>0.97</v>
      </c>
      <c r="S49" s="94">
        <f t="shared" si="11"/>
        <v>0.06</v>
      </c>
      <c r="T49" s="94">
        <f t="shared" si="11"/>
        <v>0.03</v>
      </c>
      <c r="U49" s="94">
        <f t="shared" si="11"/>
        <v>5.21</v>
      </c>
      <c r="V49" s="94">
        <f t="shared" si="11"/>
        <v>0.03</v>
      </c>
      <c r="W49" s="94">
        <f t="shared" si="11"/>
        <v>0</v>
      </c>
      <c r="X49" s="94">
        <f t="shared" si="11"/>
        <v>0.14000000000000001</v>
      </c>
      <c r="Y49" s="94">
        <f t="shared" si="11"/>
        <v>14.629999999999999</v>
      </c>
      <c r="Z49" s="95">
        <f t="shared" si="7"/>
        <v>6.3591525940170088E-4</v>
      </c>
      <c r="AB49" s="3"/>
      <c r="AC49" s="1"/>
      <c r="AD49" s="1"/>
    </row>
    <row r="50" spans="1:30" x14ac:dyDescent="0.35">
      <c r="A50" s="20" t="s">
        <v>51</v>
      </c>
      <c r="B50" s="96">
        <v>0.14000000000000001</v>
      </c>
      <c r="C50" s="96">
        <v>0.35</v>
      </c>
      <c r="D50" s="96"/>
      <c r="E50" s="96"/>
      <c r="F50" s="96"/>
      <c r="G50" s="96">
        <v>0.24</v>
      </c>
      <c r="H50" s="96">
        <v>0.02</v>
      </c>
      <c r="I50" s="96"/>
      <c r="J50" s="96"/>
      <c r="K50" s="96"/>
      <c r="L50" s="96">
        <v>0.7</v>
      </c>
      <c r="M50" s="96">
        <v>0.22</v>
      </c>
      <c r="N50" s="96"/>
      <c r="O50" s="96"/>
      <c r="P50" s="96">
        <v>0.11</v>
      </c>
      <c r="Q50" s="96">
        <v>0.13</v>
      </c>
      <c r="R50" s="96">
        <v>0.01</v>
      </c>
      <c r="S50" s="96"/>
      <c r="T50" s="96">
        <v>0.03</v>
      </c>
      <c r="U50" s="96"/>
      <c r="V50" s="96">
        <v>0.03</v>
      </c>
      <c r="W50" s="96"/>
      <c r="X50" s="96">
        <v>0.02</v>
      </c>
      <c r="Y50" s="96">
        <v>2</v>
      </c>
      <c r="Z50" s="97">
        <f t="shared" si="7"/>
        <v>8.6933049815680229E-5</v>
      </c>
      <c r="AB50" s="2"/>
      <c r="AC50" s="26"/>
      <c r="AD50" s="1"/>
    </row>
    <row r="51" spans="1:30" x14ac:dyDescent="0.35">
      <c r="A51" s="20" t="s">
        <v>53</v>
      </c>
      <c r="B51" s="96">
        <v>0.53</v>
      </c>
      <c r="C51" s="96">
        <v>0.55000000000000004</v>
      </c>
      <c r="D51" s="96"/>
      <c r="E51" s="96">
        <v>0.19</v>
      </c>
      <c r="F51" s="96"/>
      <c r="G51" s="96">
        <v>1.18</v>
      </c>
      <c r="H51" s="96">
        <v>7.0000000000000007E-2</v>
      </c>
      <c r="I51" s="96"/>
      <c r="J51" s="96"/>
      <c r="K51" s="96"/>
      <c r="L51" s="96">
        <v>0.03</v>
      </c>
      <c r="M51" s="96">
        <v>0.2</v>
      </c>
      <c r="N51" s="96">
        <v>0.16</v>
      </c>
      <c r="O51" s="96">
        <v>0.61</v>
      </c>
      <c r="P51" s="96"/>
      <c r="Q51" s="96">
        <v>0.27</v>
      </c>
      <c r="R51" s="96"/>
      <c r="S51" s="96">
        <v>0.06</v>
      </c>
      <c r="T51" s="96"/>
      <c r="U51" s="96">
        <v>4.58</v>
      </c>
      <c r="V51" s="96"/>
      <c r="W51" s="96"/>
      <c r="X51" s="96">
        <v>0.11000000000000001</v>
      </c>
      <c r="Y51" s="96">
        <v>8.5399999999999991</v>
      </c>
      <c r="Z51" s="97">
        <f t="shared" si="7"/>
        <v>3.7120412271295458E-4</v>
      </c>
      <c r="AB51" s="3"/>
      <c r="AC51" s="1"/>
      <c r="AD51" s="1"/>
    </row>
    <row r="52" spans="1:30" x14ac:dyDescent="0.35">
      <c r="A52" s="20" t="s">
        <v>63</v>
      </c>
      <c r="B52" s="96">
        <v>0.04</v>
      </c>
      <c r="C52" s="96">
        <v>0.06</v>
      </c>
      <c r="D52" s="96">
        <v>0.52</v>
      </c>
      <c r="E52" s="96"/>
      <c r="F52" s="96"/>
      <c r="G52" s="96"/>
      <c r="H52" s="96"/>
      <c r="I52" s="96"/>
      <c r="J52" s="96"/>
      <c r="K52" s="96"/>
      <c r="L52" s="96">
        <v>0.71</v>
      </c>
      <c r="M52" s="96">
        <v>0.5</v>
      </c>
      <c r="N52" s="96"/>
      <c r="O52" s="96"/>
      <c r="P52" s="96">
        <v>0.02</v>
      </c>
      <c r="Q52" s="96"/>
      <c r="R52" s="96">
        <v>0.96</v>
      </c>
      <c r="S52" s="96"/>
      <c r="T52" s="96"/>
      <c r="U52" s="96"/>
      <c r="V52" s="96"/>
      <c r="W52" s="96"/>
      <c r="X52" s="96"/>
      <c r="Y52" s="96">
        <v>2.81</v>
      </c>
      <c r="Z52" s="97">
        <f t="shared" si="7"/>
        <v>1.2214093499103072E-4</v>
      </c>
      <c r="AB52" s="3"/>
      <c r="AC52" s="1"/>
      <c r="AD52" s="1"/>
    </row>
    <row r="53" spans="1:30" x14ac:dyDescent="0.35">
      <c r="A53" s="20" t="s">
        <v>64</v>
      </c>
      <c r="B53" s="96">
        <v>0.27</v>
      </c>
      <c r="C53" s="96"/>
      <c r="D53" s="96"/>
      <c r="E53" s="96"/>
      <c r="F53" s="96">
        <v>0.26</v>
      </c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>
        <v>0.11</v>
      </c>
      <c r="R53" s="96"/>
      <c r="S53" s="96"/>
      <c r="T53" s="96"/>
      <c r="U53" s="96">
        <v>0.63</v>
      </c>
      <c r="V53" s="96"/>
      <c r="W53" s="96"/>
      <c r="X53" s="96">
        <v>0.01</v>
      </c>
      <c r="Y53" s="96">
        <v>1.28</v>
      </c>
      <c r="Z53" s="97">
        <f t="shared" si="7"/>
        <v>5.5637151882035346E-5</v>
      </c>
      <c r="AB53" s="2"/>
      <c r="AC53" s="1"/>
      <c r="AD53" s="1"/>
    </row>
    <row r="54" spans="1:30" x14ac:dyDescent="0.35">
      <c r="A54" s="21" t="s">
        <v>9</v>
      </c>
      <c r="B54" s="94">
        <f>B55</f>
        <v>2.37</v>
      </c>
      <c r="C54" s="94">
        <f t="shared" ref="C54:Y54" si="12">C55</f>
        <v>0.61</v>
      </c>
      <c r="D54" s="94">
        <f t="shared" si="12"/>
        <v>0</v>
      </c>
      <c r="E54" s="94">
        <f t="shared" si="12"/>
        <v>0</v>
      </c>
      <c r="F54" s="94">
        <f t="shared" si="12"/>
        <v>0</v>
      </c>
      <c r="G54" s="94">
        <f t="shared" si="12"/>
        <v>0</v>
      </c>
      <c r="H54" s="94">
        <f t="shared" si="12"/>
        <v>0</v>
      </c>
      <c r="I54" s="94">
        <f t="shared" si="12"/>
        <v>0</v>
      </c>
      <c r="J54" s="94">
        <f t="shared" si="12"/>
        <v>0</v>
      </c>
      <c r="K54" s="94">
        <f t="shared" si="12"/>
        <v>0</v>
      </c>
      <c r="L54" s="94">
        <f t="shared" si="12"/>
        <v>0</v>
      </c>
      <c r="M54" s="94">
        <f t="shared" si="12"/>
        <v>0.66</v>
      </c>
      <c r="N54" s="94">
        <f t="shared" si="12"/>
        <v>0</v>
      </c>
      <c r="O54" s="94">
        <f t="shared" si="12"/>
        <v>0</v>
      </c>
      <c r="P54" s="94">
        <f t="shared" si="12"/>
        <v>0</v>
      </c>
      <c r="Q54" s="94">
        <f t="shared" si="12"/>
        <v>0.76</v>
      </c>
      <c r="R54" s="94">
        <f t="shared" si="12"/>
        <v>0</v>
      </c>
      <c r="S54" s="94">
        <f t="shared" si="12"/>
        <v>0.53</v>
      </c>
      <c r="T54" s="94">
        <f t="shared" si="12"/>
        <v>0</v>
      </c>
      <c r="U54" s="94">
        <f t="shared" si="12"/>
        <v>0</v>
      </c>
      <c r="V54" s="94">
        <f t="shared" si="12"/>
        <v>0</v>
      </c>
      <c r="W54" s="94">
        <f t="shared" si="12"/>
        <v>0</v>
      </c>
      <c r="X54" s="94">
        <f t="shared" si="12"/>
        <v>0.12</v>
      </c>
      <c r="Y54" s="94">
        <f t="shared" si="12"/>
        <v>5.0500000000000007</v>
      </c>
      <c r="Z54" s="95">
        <f t="shared" si="7"/>
        <v>2.1950595078459262E-4</v>
      </c>
      <c r="AB54" s="3"/>
      <c r="AC54" s="1"/>
      <c r="AD54" s="1"/>
    </row>
    <row r="55" spans="1:30" x14ac:dyDescent="0.35">
      <c r="A55" s="20" t="s">
        <v>52</v>
      </c>
      <c r="B55" s="96">
        <v>2.37</v>
      </c>
      <c r="C55" s="96">
        <v>0.61</v>
      </c>
      <c r="D55" s="96"/>
      <c r="E55" s="96"/>
      <c r="F55" s="96"/>
      <c r="G55" s="96"/>
      <c r="H55" s="96"/>
      <c r="I55" s="96"/>
      <c r="J55" s="96"/>
      <c r="K55" s="96"/>
      <c r="L55" s="96"/>
      <c r="M55" s="96">
        <v>0.66</v>
      </c>
      <c r="N55" s="96"/>
      <c r="O55" s="96"/>
      <c r="P55" s="96"/>
      <c r="Q55" s="96">
        <v>0.76</v>
      </c>
      <c r="R55" s="96"/>
      <c r="S55" s="96">
        <v>0.53</v>
      </c>
      <c r="T55" s="96"/>
      <c r="U55" s="96"/>
      <c r="V55" s="96"/>
      <c r="W55" s="96"/>
      <c r="X55" s="96">
        <v>0.12</v>
      </c>
      <c r="Y55" s="96">
        <v>5.0500000000000007</v>
      </c>
      <c r="Z55" s="97">
        <f t="shared" si="7"/>
        <v>2.1950595078459262E-4</v>
      </c>
      <c r="AB55" s="3"/>
      <c r="AC55" s="1"/>
      <c r="AD55" s="1"/>
    </row>
    <row r="56" spans="1:30" x14ac:dyDescent="0.35">
      <c r="A56" s="21" t="s">
        <v>10</v>
      </c>
      <c r="B56" s="94">
        <f>B57</f>
        <v>46.709999999999994</v>
      </c>
      <c r="C56" s="94">
        <f t="shared" ref="C56:Y56" si="13">C57</f>
        <v>69.73</v>
      </c>
      <c r="D56" s="94">
        <f t="shared" si="13"/>
        <v>2.65</v>
      </c>
      <c r="E56" s="94">
        <f t="shared" si="13"/>
        <v>3.11</v>
      </c>
      <c r="F56" s="94">
        <f t="shared" si="13"/>
        <v>5.6199999999999992</v>
      </c>
      <c r="G56" s="94">
        <f t="shared" si="13"/>
        <v>6.02</v>
      </c>
      <c r="H56" s="94">
        <f t="shared" si="13"/>
        <v>11.790000000000001</v>
      </c>
      <c r="I56" s="94">
        <f t="shared" si="13"/>
        <v>4.3900000000000006</v>
      </c>
      <c r="J56" s="94">
        <f t="shared" si="13"/>
        <v>12.76</v>
      </c>
      <c r="K56" s="94">
        <f t="shared" si="13"/>
        <v>2.16</v>
      </c>
      <c r="L56" s="94">
        <f t="shared" si="13"/>
        <v>14.37</v>
      </c>
      <c r="M56" s="94">
        <f t="shared" si="13"/>
        <v>13.76</v>
      </c>
      <c r="N56" s="94">
        <f t="shared" si="13"/>
        <v>5.26</v>
      </c>
      <c r="O56" s="94">
        <f t="shared" si="13"/>
        <v>8.99</v>
      </c>
      <c r="P56" s="94">
        <f t="shared" si="13"/>
        <v>8.39</v>
      </c>
      <c r="Q56" s="94">
        <f t="shared" si="13"/>
        <v>10.02</v>
      </c>
      <c r="R56" s="94">
        <f t="shared" si="13"/>
        <v>5.18</v>
      </c>
      <c r="S56" s="94">
        <f t="shared" si="13"/>
        <v>7.2700000000000005</v>
      </c>
      <c r="T56" s="94">
        <f t="shared" si="13"/>
        <v>1.83</v>
      </c>
      <c r="U56" s="94">
        <f t="shared" si="13"/>
        <v>4.92</v>
      </c>
      <c r="V56" s="94">
        <f t="shared" si="13"/>
        <v>2.83</v>
      </c>
      <c r="W56" s="94">
        <f t="shared" si="13"/>
        <v>0.71</v>
      </c>
      <c r="X56" s="94">
        <f t="shared" si="13"/>
        <v>2.04</v>
      </c>
      <c r="Y56" s="94">
        <f t="shared" si="13"/>
        <v>250.51000000000002</v>
      </c>
      <c r="Z56" s="95">
        <f t="shared" si="7"/>
        <v>1.0888799154663028E-2</v>
      </c>
      <c r="AB56" s="3"/>
      <c r="AC56" s="1"/>
      <c r="AD56" s="1"/>
    </row>
    <row r="57" spans="1:30" x14ac:dyDescent="0.35">
      <c r="A57" s="20" t="s">
        <v>54</v>
      </c>
      <c r="B57" s="96">
        <v>46.709999999999994</v>
      </c>
      <c r="C57" s="96">
        <v>69.73</v>
      </c>
      <c r="D57" s="96">
        <v>2.65</v>
      </c>
      <c r="E57" s="96">
        <v>3.11</v>
      </c>
      <c r="F57" s="96">
        <v>5.6199999999999992</v>
      </c>
      <c r="G57" s="96">
        <v>6.02</v>
      </c>
      <c r="H57" s="96">
        <v>11.790000000000001</v>
      </c>
      <c r="I57" s="96">
        <v>4.3900000000000006</v>
      </c>
      <c r="J57" s="96">
        <v>12.76</v>
      </c>
      <c r="K57" s="96">
        <v>2.16</v>
      </c>
      <c r="L57" s="96">
        <v>14.37</v>
      </c>
      <c r="M57" s="96">
        <v>13.76</v>
      </c>
      <c r="N57" s="96">
        <v>5.26</v>
      </c>
      <c r="O57" s="96">
        <v>8.99</v>
      </c>
      <c r="P57" s="96">
        <v>8.39</v>
      </c>
      <c r="Q57" s="96">
        <v>10.02</v>
      </c>
      <c r="R57" s="96">
        <v>5.18</v>
      </c>
      <c r="S57" s="96">
        <v>7.2700000000000005</v>
      </c>
      <c r="T57" s="96">
        <v>1.83</v>
      </c>
      <c r="U57" s="96">
        <v>4.92</v>
      </c>
      <c r="V57" s="96">
        <v>2.83</v>
      </c>
      <c r="W57" s="96">
        <v>0.71</v>
      </c>
      <c r="X57" s="96">
        <v>2.04</v>
      </c>
      <c r="Y57" s="96">
        <v>250.51000000000002</v>
      </c>
      <c r="Z57" s="97">
        <f t="shared" si="7"/>
        <v>1.0888799154663028E-2</v>
      </c>
      <c r="AB57" s="3"/>
      <c r="AC57" s="1"/>
      <c r="AD57" s="1"/>
    </row>
    <row r="58" spans="1:30" x14ac:dyDescent="0.35">
      <c r="A58" s="21" t="s">
        <v>11</v>
      </c>
      <c r="B58" s="94">
        <f>B59</f>
        <v>0.4</v>
      </c>
      <c r="C58" s="94">
        <f t="shared" ref="C58:Y58" si="14">C59</f>
        <v>0</v>
      </c>
      <c r="D58" s="94">
        <f t="shared" si="14"/>
        <v>0</v>
      </c>
      <c r="E58" s="94">
        <f t="shared" si="14"/>
        <v>0</v>
      </c>
      <c r="F58" s="94">
        <f t="shared" si="14"/>
        <v>0</v>
      </c>
      <c r="G58" s="94">
        <f t="shared" si="14"/>
        <v>0</v>
      </c>
      <c r="H58" s="94">
        <f t="shared" si="14"/>
        <v>0</v>
      </c>
      <c r="I58" s="94">
        <f t="shared" si="14"/>
        <v>0</v>
      </c>
      <c r="J58" s="94">
        <f t="shared" si="14"/>
        <v>0</v>
      </c>
      <c r="K58" s="94">
        <f t="shared" si="14"/>
        <v>0</v>
      </c>
      <c r="L58" s="94">
        <f t="shared" si="14"/>
        <v>0</v>
      </c>
      <c r="M58" s="94">
        <f t="shared" si="14"/>
        <v>0</v>
      </c>
      <c r="N58" s="94">
        <f t="shared" si="14"/>
        <v>0</v>
      </c>
      <c r="O58" s="94">
        <f t="shared" si="14"/>
        <v>0</v>
      </c>
      <c r="P58" s="94">
        <f t="shared" si="14"/>
        <v>0</v>
      </c>
      <c r="Q58" s="94">
        <f t="shared" si="14"/>
        <v>0.43</v>
      </c>
      <c r="R58" s="94">
        <f t="shared" si="14"/>
        <v>0</v>
      </c>
      <c r="S58" s="94">
        <f t="shared" si="14"/>
        <v>0.28999999999999998</v>
      </c>
      <c r="T58" s="94">
        <f t="shared" si="14"/>
        <v>0</v>
      </c>
      <c r="U58" s="94">
        <f t="shared" si="14"/>
        <v>0.01</v>
      </c>
      <c r="V58" s="94">
        <f t="shared" si="14"/>
        <v>0.38</v>
      </c>
      <c r="W58" s="94">
        <f t="shared" si="14"/>
        <v>0</v>
      </c>
      <c r="X58" s="94">
        <f t="shared" si="14"/>
        <v>0</v>
      </c>
      <c r="Y58" s="94">
        <f t="shared" si="14"/>
        <v>1.5100000000000002</v>
      </c>
      <c r="Z58" s="95">
        <f t="shared" si="7"/>
        <v>6.5634452610838581E-5</v>
      </c>
      <c r="AB58" s="2"/>
      <c r="AC58" s="1"/>
      <c r="AD58" s="1"/>
    </row>
    <row r="59" spans="1:30" x14ac:dyDescent="0.35">
      <c r="A59" s="20" t="s">
        <v>55</v>
      </c>
      <c r="B59" s="96">
        <v>0.4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>
        <v>0.43</v>
      </c>
      <c r="R59" s="96"/>
      <c r="S59" s="96">
        <v>0.28999999999999998</v>
      </c>
      <c r="T59" s="96"/>
      <c r="U59" s="96">
        <v>0.01</v>
      </c>
      <c r="V59" s="96">
        <v>0.38</v>
      </c>
      <c r="W59" s="96"/>
      <c r="X59" s="96"/>
      <c r="Y59" s="96">
        <v>1.5100000000000002</v>
      </c>
      <c r="Z59" s="97">
        <f t="shared" si="7"/>
        <v>6.5634452610838581E-5</v>
      </c>
      <c r="AB59" s="3"/>
      <c r="AC59" s="1"/>
      <c r="AD59" s="1"/>
    </row>
    <row r="60" spans="1:30" x14ac:dyDescent="0.35">
      <c r="A60" s="21" t="s">
        <v>12</v>
      </c>
      <c r="B60" s="94">
        <f>B61</f>
        <v>7.879999999999999</v>
      </c>
      <c r="C60" s="94">
        <f t="shared" ref="C60:Y60" si="15">C61</f>
        <v>1.17</v>
      </c>
      <c r="D60" s="94">
        <f t="shared" si="15"/>
        <v>0</v>
      </c>
      <c r="E60" s="94">
        <f t="shared" si="15"/>
        <v>7.04</v>
      </c>
      <c r="F60" s="94">
        <f t="shared" si="15"/>
        <v>0</v>
      </c>
      <c r="G60" s="94">
        <f t="shared" si="15"/>
        <v>0.54</v>
      </c>
      <c r="H60" s="94">
        <f t="shared" si="15"/>
        <v>3.81</v>
      </c>
      <c r="I60" s="94">
        <f t="shared" si="15"/>
        <v>0.18</v>
      </c>
      <c r="J60" s="94">
        <f t="shared" si="15"/>
        <v>0.19</v>
      </c>
      <c r="K60" s="94">
        <f t="shared" si="15"/>
        <v>5.31</v>
      </c>
      <c r="L60" s="94">
        <f t="shared" si="15"/>
        <v>4.5599999999999996</v>
      </c>
      <c r="M60" s="94">
        <f t="shared" si="15"/>
        <v>3.45</v>
      </c>
      <c r="N60" s="94">
        <f t="shared" si="15"/>
        <v>3.85</v>
      </c>
      <c r="O60" s="94">
        <f t="shared" si="15"/>
        <v>12.650000000000002</v>
      </c>
      <c r="P60" s="94">
        <f t="shared" si="15"/>
        <v>51.599999999999994</v>
      </c>
      <c r="Q60" s="94">
        <f t="shared" si="15"/>
        <v>19.059999999999999</v>
      </c>
      <c r="R60" s="94">
        <f t="shared" si="15"/>
        <v>32.46</v>
      </c>
      <c r="S60" s="94">
        <f t="shared" si="15"/>
        <v>5.75</v>
      </c>
      <c r="T60" s="94">
        <f t="shared" si="15"/>
        <v>15.6</v>
      </c>
      <c r="U60" s="94">
        <f t="shared" si="15"/>
        <v>12.26</v>
      </c>
      <c r="V60" s="94">
        <f t="shared" si="15"/>
        <v>11.78</v>
      </c>
      <c r="W60" s="94">
        <f t="shared" si="15"/>
        <v>12.83</v>
      </c>
      <c r="X60" s="94">
        <f t="shared" si="15"/>
        <v>3.14</v>
      </c>
      <c r="Y60" s="94">
        <f t="shared" si="15"/>
        <v>215.10999999999999</v>
      </c>
      <c r="Z60" s="95">
        <f t="shared" si="7"/>
        <v>9.3500841729254863E-3</v>
      </c>
      <c r="AB60" s="2"/>
      <c r="AC60" s="1"/>
      <c r="AD60" s="1"/>
    </row>
    <row r="61" spans="1:30" x14ac:dyDescent="0.35">
      <c r="A61" s="20" t="s">
        <v>56</v>
      </c>
      <c r="B61" s="96">
        <v>7.879999999999999</v>
      </c>
      <c r="C61" s="96">
        <v>1.17</v>
      </c>
      <c r="D61" s="96"/>
      <c r="E61" s="96">
        <v>7.04</v>
      </c>
      <c r="F61" s="96"/>
      <c r="G61" s="96">
        <v>0.54</v>
      </c>
      <c r="H61" s="96">
        <v>3.81</v>
      </c>
      <c r="I61" s="96">
        <v>0.18</v>
      </c>
      <c r="J61" s="96">
        <v>0.19</v>
      </c>
      <c r="K61" s="96">
        <v>5.31</v>
      </c>
      <c r="L61" s="96">
        <v>4.5599999999999996</v>
      </c>
      <c r="M61" s="96">
        <v>3.45</v>
      </c>
      <c r="N61" s="96">
        <v>3.85</v>
      </c>
      <c r="O61" s="96">
        <v>12.650000000000002</v>
      </c>
      <c r="P61" s="96">
        <v>51.599999999999994</v>
      </c>
      <c r="Q61" s="96">
        <v>19.059999999999999</v>
      </c>
      <c r="R61" s="96">
        <v>32.46</v>
      </c>
      <c r="S61" s="96">
        <v>5.75</v>
      </c>
      <c r="T61" s="96">
        <v>15.6</v>
      </c>
      <c r="U61" s="96">
        <v>12.26</v>
      </c>
      <c r="V61" s="96">
        <v>11.78</v>
      </c>
      <c r="W61" s="96">
        <v>12.83</v>
      </c>
      <c r="X61" s="96">
        <v>3.14</v>
      </c>
      <c r="Y61" s="96">
        <v>215.10999999999999</v>
      </c>
      <c r="Z61" s="97">
        <f t="shared" si="7"/>
        <v>9.3500841729254863E-3</v>
      </c>
      <c r="AB61" s="3"/>
      <c r="AC61" s="1"/>
      <c r="AD61" s="1"/>
    </row>
    <row r="62" spans="1:30" x14ac:dyDescent="0.35">
      <c r="A62" s="21" t="s">
        <v>13</v>
      </c>
      <c r="B62" s="94">
        <f>B63</f>
        <v>45.88</v>
      </c>
      <c r="C62" s="94">
        <f t="shared" ref="C62:Y62" si="16">C63</f>
        <v>14.96</v>
      </c>
      <c r="D62" s="94">
        <f t="shared" si="16"/>
        <v>7.98</v>
      </c>
      <c r="E62" s="94">
        <f t="shared" si="16"/>
        <v>4.5699999999999994</v>
      </c>
      <c r="F62" s="94">
        <f t="shared" si="16"/>
        <v>1.7000000000000002</v>
      </c>
      <c r="G62" s="94">
        <f t="shared" si="16"/>
        <v>5.16</v>
      </c>
      <c r="H62" s="94">
        <f t="shared" si="16"/>
        <v>15.04</v>
      </c>
      <c r="I62" s="94">
        <f t="shared" si="16"/>
        <v>8.98</v>
      </c>
      <c r="J62" s="94">
        <f t="shared" si="16"/>
        <v>7.3</v>
      </c>
      <c r="K62" s="94">
        <f t="shared" si="16"/>
        <v>17.27</v>
      </c>
      <c r="L62" s="94">
        <f t="shared" si="16"/>
        <v>3.56</v>
      </c>
      <c r="M62" s="94">
        <f t="shared" si="16"/>
        <v>6.1400000000000006</v>
      </c>
      <c r="N62" s="94">
        <f t="shared" si="16"/>
        <v>0.02</v>
      </c>
      <c r="O62" s="94">
        <f t="shared" si="16"/>
        <v>15.16</v>
      </c>
      <c r="P62" s="94">
        <f t="shared" si="16"/>
        <v>5.7299999999999995</v>
      </c>
      <c r="Q62" s="94">
        <f t="shared" si="16"/>
        <v>10.129999999999999</v>
      </c>
      <c r="R62" s="94">
        <f t="shared" si="16"/>
        <v>14.94</v>
      </c>
      <c r="S62" s="94">
        <f t="shared" si="16"/>
        <v>4.4400000000000004</v>
      </c>
      <c r="T62" s="94">
        <f t="shared" si="16"/>
        <v>11.129999999999999</v>
      </c>
      <c r="U62" s="94">
        <f t="shared" si="16"/>
        <v>3.73</v>
      </c>
      <c r="V62" s="94">
        <f t="shared" si="16"/>
        <v>9.68</v>
      </c>
      <c r="W62" s="94">
        <f t="shared" si="16"/>
        <v>0.45</v>
      </c>
      <c r="X62" s="94">
        <f t="shared" si="16"/>
        <v>1.44</v>
      </c>
      <c r="Y62" s="94">
        <f t="shared" si="16"/>
        <v>215.39</v>
      </c>
      <c r="Z62" s="95">
        <f t="shared" si="7"/>
        <v>9.3622547998996816E-3</v>
      </c>
      <c r="AB62" s="2"/>
      <c r="AC62" s="1"/>
      <c r="AD62" s="1"/>
    </row>
    <row r="63" spans="1:30" x14ac:dyDescent="0.35">
      <c r="A63" s="20" t="s">
        <v>57</v>
      </c>
      <c r="B63" s="96">
        <v>45.88</v>
      </c>
      <c r="C63" s="96">
        <v>14.96</v>
      </c>
      <c r="D63" s="96">
        <v>7.98</v>
      </c>
      <c r="E63" s="96">
        <v>4.5699999999999994</v>
      </c>
      <c r="F63" s="96">
        <v>1.7000000000000002</v>
      </c>
      <c r="G63" s="96">
        <v>5.16</v>
      </c>
      <c r="H63" s="96">
        <v>15.04</v>
      </c>
      <c r="I63" s="96">
        <v>8.98</v>
      </c>
      <c r="J63" s="96">
        <v>7.3</v>
      </c>
      <c r="K63" s="96">
        <v>17.27</v>
      </c>
      <c r="L63" s="96">
        <v>3.56</v>
      </c>
      <c r="M63" s="96">
        <v>6.1400000000000006</v>
      </c>
      <c r="N63" s="96">
        <v>0.02</v>
      </c>
      <c r="O63" s="96">
        <v>15.16</v>
      </c>
      <c r="P63" s="96">
        <v>5.7299999999999995</v>
      </c>
      <c r="Q63" s="96">
        <v>10.129999999999999</v>
      </c>
      <c r="R63" s="96">
        <v>14.94</v>
      </c>
      <c r="S63" s="96">
        <v>4.4400000000000004</v>
      </c>
      <c r="T63" s="96">
        <v>11.129999999999999</v>
      </c>
      <c r="U63" s="96">
        <v>3.73</v>
      </c>
      <c r="V63" s="96">
        <v>9.68</v>
      </c>
      <c r="W63" s="96">
        <v>0.45</v>
      </c>
      <c r="X63" s="96">
        <v>1.44</v>
      </c>
      <c r="Y63" s="96">
        <v>215.39</v>
      </c>
      <c r="Z63" s="97">
        <f t="shared" si="7"/>
        <v>9.3622547998996816E-3</v>
      </c>
      <c r="AB63" s="3"/>
      <c r="AC63" s="1"/>
      <c r="AD63" s="1"/>
    </row>
    <row r="64" spans="1:30" x14ac:dyDescent="0.35">
      <c r="A64" s="21" t="s">
        <v>14</v>
      </c>
      <c r="B64" s="94">
        <f>SUM(B65:B67)</f>
        <v>1.2499999999999998</v>
      </c>
      <c r="C64" s="94">
        <f t="shared" ref="C64:Y64" si="17">SUM(C65:C67)</f>
        <v>0</v>
      </c>
      <c r="D64" s="94">
        <f t="shared" si="17"/>
        <v>0</v>
      </c>
      <c r="E64" s="94">
        <f t="shared" si="17"/>
        <v>0.05</v>
      </c>
      <c r="F64" s="94">
        <f t="shared" si="17"/>
        <v>0</v>
      </c>
      <c r="G64" s="94">
        <f t="shared" si="17"/>
        <v>0</v>
      </c>
      <c r="H64" s="94">
        <f t="shared" si="17"/>
        <v>0.23</v>
      </c>
      <c r="I64" s="94">
        <f t="shared" si="17"/>
        <v>0</v>
      </c>
      <c r="J64" s="94">
        <f t="shared" si="17"/>
        <v>0</v>
      </c>
      <c r="K64" s="94">
        <f t="shared" si="17"/>
        <v>0.18</v>
      </c>
      <c r="L64" s="94">
        <f t="shared" si="17"/>
        <v>9.0000000000000011E-2</v>
      </c>
      <c r="M64" s="94">
        <f t="shared" si="17"/>
        <v>0.15</v>
      </c>
      <c r="N64" s="94">
        <f t="shared" si="17"/>
        <v>0.15000000000000002</v>
      </c>
      <c r="O64" s="94">
        <f t="shared" si="17"/>
        <v>0.06</v>
      </c>
      <c r="P64" s="94">
        <f t="shared" si="17"/>
        <v>0</v>
      </c>
      <c r="Q64" s="94">
        <f t="shared" si="17"/>
        <v>0.14000000000000001</v>
      </c>
      <c r="R64" s="94">
        <f t="shared" si="17"/>
        <v>0.23</v>
      </c>
      <c r="S64" s="94">
        <f t="shared" si="17"/>
        <v>0</v>
      </c>
      <c r="T64" s="94">
        <f t="shared" si="17"/>
        <v>0</v>
      </c>
      <c r="U64" s="94">
        <f t="shared" si="17"/>
        <v>0</v>
      </c>
      <c r="V64" s="94">
        <f t="shared" si="17"/>
        <v>0.09</v>
      </c>
      <c r="W64" s="94">
        <f t="shared" si="17"/>
        <v>0</v>
      </c>
      <c r="X64" s="94">
        <f t="shared" si="17"/>
        <v>0.21</v>
      </c>
      <c r="Y64" s="94">
        <f t="shared" si="17"/>
        <v>2.83</v>
      </c>
      <c r="Z64" s="95">
        <f t="shared" si="7"/>
        <v>1.2301026548918752E-4</v>
      </c>
      <c r="AB64" s="2"/>
      <c r="AC64" s="1"/>
      <c r="AD64" s="1"/>
    </row>
    <row r="65" spans="1:30" x14ac:dyDescent="0.35">
      <c r="A65" s="20" t="s">
        <v>58</v>
      </c>
      <c r="B65" s="96">
        <v>0.37</v>
      </c>
      <c r="C65" s="96"/>
      <c r="D65" s="96"/>
      <c r="E65" s="96"/>
      <c r="F65" s="96"/>
      <c r="G65" s="96"/>
      <c r="H65" s="96"/>
      <c r="I65" s="96"/>
      <c r="J65" s="96"/>
      <c r="K65" s="96">
        <v>0.18</v>
      </c>
      <c r="L65" s="96">
        <v>0.02</v>
      </c>
      <c r="M65" s="96">
        <v>0.15</v>
      </c>
      <c r="N65" s="96">
        <v>0.08</v>
      </c>
      <c r="O65" s="96">
        <v>0.06</v>
      </c>
      <c r="P65" s="96"/>
      <c r="Q65" s="96">
        <v>0.14000000000000001</v>
      </c>
      <c r="R65" s="96">
        <v>0.2</v>
      </c>
      <c r="S65" s="96"/>
      <c r="T65" s="96"/>
      <c r="U65" s="96"/>
      <c r="V65" s="96">
        <v>0.09</v>
      </c>
      <c r="W65" s="96"/>
      <c r="X65" s="96">
        <v>0.15</v>
      </c>
      <c r="Y65" s="96">
        <v>1.44</v>
      </c>
      <c r="Z65" s="97">
        <f t="shared" si="7"/>
        <v>6.2591795867289766E-5</v>
      </c>
      <c r="AB65" s="3"/>
      <c r="AC65" s="1"/>
      <c r="AD65" s="1"/>
    </row>
    <row r="66" spans="1:30" x14ac:dyDescent="0.35">
      <c r="A66" s="20" t="s">
        <v>59</v>
      </c>
      <c r="B66" s="96">
        <v>0.72</v>
      </c>
      <c r="C66" s="96"/>
      <c r="D66" s="96"/>
      <c r="E66" s="96">
        <v>0.05</v>
      </c>
      <c r="F66" s="96"/>
      <c r="G66" s="96"/>
      <c r="H66" s="96">
        <v>0.23</v>
      </c>
      <c r="I66" s="96"/>
      <c r="J66" s="96"/>
      <c r="K66" s="96"/>
      <c r="L66" s="96">
        <v>7.0000000000000007E-2</v>
      </c>
      <c r="M66" s="96"/>
      <c r="N66" s="96">
        <v>7.0000000000000007E-2</v>
      </c>
      <c r="O66" s="96"/>
      <c r="P66" s="96"/>
      <c r="Q66" s="96"/>
      <c r="R66" s="96">
        <v>0.03</v>
      </c>
      <c r="S66" s="96"/>
      <c r="T66" s="96"/>
      <c r="U66" s="96"/>
      <c r="V66" s="96"/>
      <c r="W66" s="96"/>
      <c r="X66" s="96">
        <v>0.06</v>
      </c>
      <c r="Y66" s="96">
        <v>1.2300000000000002</v>
      </c>
      <c r="Z66" s="97">
        <f t="shared" si="7"/>
        <v>5.3463825636643349E-5</v>
      </c>
      <c r="AB66" s="2"/>
      <c r="AC66" s="1"/>
      <c r="AD66" s="1"/>
    </row>
    <row r="67" spans="1:30" x14ac:dyDescent="0.35">
      <c r="A67" s="20" t="s">
        <v>60</v>
      </c>
      <c r="B67" s="96">
        <v>0.16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>
        <v>0.16</v>
      </c>
      <c r="Z67" s="97">
        <f t="shared" si="7"/>
        <v>6.9546439852544183E-6</v>
      </c>
      <c r="AB67" s="3"/>
      <c r="AC67" s="1"/>
      <c r="AD67" s="1"/>
    </row>
    <row r="68" spans="1:30" x14ac:dyDescent="0.35">
      <c r="A68" s="22" t="s">
        <v>15</v>
      </c>
      <c r="B68" s="184">
        <v>4635.7899999999981</v>
      </c>
      <c r="C68" s="184">
        <v>2683.9399999999991</v>
      </c>
      <c r="D68" s="184">
        <v>432.13000000000005</v>
      </c>
      <c r="E68" s="184">
        <v>476.25000000000011</v>
      </c>
      <c r="F68" s="184">
        <v>471.38000000000005</v>
      </c>
      <c r="G68" s="184">
        <v>582.55999999999995</v>
      </c>
      <c r="H68" s="184">
        <v>946.84</v>
      </c>
      <c r="I68" s="184">
        <v>414.42</v>
      </c>
      <c r="J68" s="184">
        <v>535.6</v>
      </c>
      <c r="K68" s="184">
        <v>766.87999999999965</v>
      </c>
      <c r="L68" s="184">
        <v>722.73</v>
      </c>
      <c r="M68" s="184">
        <v>1476.7400000000005</v>
      </c>
      <c r="N68" s="184">
        <v>620.22</v>
      </c>
      <c r="O68" s="184">
        <v>998.36</v>
      </c>
      <c r="P68" s="184">
        <v>995.4899999999999</v>
      </c>
      <c r="Q68" s="184">
        <v>798.82999999999981</v>
      </c>
      <c r="R68" s="184">
        <v>1260.57</v>
      </c>
      <c r="S68" s="184">
        <v>980.56999999999971</v>
      </c>
      <c r="T68" s="184">
        <v>938.95999999999992</v>
      </c>
      <c r="U68" s="184">
        <v>963.2600000000001</v>
      </c>
      <c r="V68" s="184">
        <v>776.29999999999973</v>
      </c>
      <c r="W68" s="184">
        <v>458.25</v>
      </c>
      <c r="X68" s="184">
        <v>70.14</v>
      </c>
      <c r="Y68" s="184">
        <v>23006.209999999992</v>
      </c>
      <c r="Z68" s="98">
        <f t="shared" ref="Z68" si="18">Y68/$Y$68</f>
        <v>1</v>
      </c>
      <c r="AB68" s="2"/>
      <c r="AC68" s="1"/>
      <c r="AD68" s="1"/>
    </row>
    <row r="69" spans="1:30" x14ac:dyDescent="0.35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B69" s="3"/>
      <c r="AC69" s="1"/>
      <c r="AD69" s="1"/>
    </row>
    <row r="70" spans="1:30" x14ac:dyDescent="0.35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B70" s="3"/>
      <c r="AC70" s="1"/>
      <c r="AD70" s="1"/>
    </row>
    <row r="71" spans="1:30" x14ac:dyDescent="0.35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B71" s="3"/>
      <c r="AC71" s="1"/>
      <c r="AD71" s="1"/>
    </row>
    <row r="72" spans="1:30" ht="15.5" x14ac:dyDescent="0.35">
      <c r="A72" s="27" t="s">
        <v>79</v>
      </c>
      <c r="B72" s="93" t="s">
        <v>250</v>
      </c>
      <c r="C72" s="93">
        <v>2000</v>
      </c>
      <c r="D72" s="93">
        <v>2001</v>
      </c>
      <c r="E72" s="93">
        <v>2002</v>
      </c>
      <c r="F72" s="93">
        <v>2003</v>
      </c>
      <c r="G72" s="93">
        <v>2004</v>
      </c>
      <c r="H72" s="93">
        <v>2005</v>
      </c>
      <c r="I72" s="93">
        <v>2006</v>
      </c>
      <c r="J72" s="93">
        <v>2007</v>
      </c>
      <c r="K72" s="93">
        <v>2008</v>
      </c>
      <c r="L72" s="93">
        <v>2009</v>
      </c>
      <c r="M72" s="93">
        <v>2010</v>
      </c>
      <c r="N72" s="93">
        <v>2011</v>
      </c>
      <c r="O72" s="93">
        <v>2012</v>
      </c>
      <c r="P72" s="93">
        <v>2013</v>
      </c>
      <c r="Q72" s="93">
        <v>2014</v>
      </c>
      <c r="R72" s="93">
        <v>2015</v>
      </c>
      <c r="S72" s="93">
        <v>2016</v>
      </c>
      <c r="T72" s="93">
        <v>2017</v>
      </c>
      <c r="U72" s="93">
        <v>2018</v>
      </c>
      <c r="V72" s="93">
        <v>2019</v>
      </c>
      <c r="W72" s="93">
        <v>2020</v>
      </c>
      <c r="X72" s="23" t="s">
        <v>80</v>
      </c>
      <c r="Y72" s="102"/>
      <c r="Z72" s="102"/>
    </row>
    <row r="73" spans="1:30" x14ac:dyDescent="0.35">
      <c r="A73" s="24" t="s">
        <v>0</v>
      </c>
      <c r="B73" s="99">
        <f t="shared" ref="B73:W73" si="19">B4/$Y$4</f>
        <v>0.39201175479778522</v>
      </c>
      <c r="C73" s="99">
        <f t="shared" si="19"/>
        <v>0.17325783503861522</v>
      </c>
      <c r="D73" s="99">
        <f t="shared" si="19"/>
        <v>8.2426935689071269E-3</v>
      </c>
      <c r="E73" s="99">
        <f t="shared" si="19"/>
        <v>1.2686580536491836E-2</v>
      </c>
      <c r="F73" s="99">
        <f t="shared" si="19"/>
        <v>3.0265020517139418E-2</v>
      </c>
      <c r="G73" s="99">
        <f t="shared" si="19"/>
        <v>1.7470926586270537E-2</v>
      </c>
      <c r="H73" s="99">
        <f t="shared" si="19"/>
        <v>2.8741914096797896E-2</v>
      </c>
      <c r="I73" s="99">
        <f t="shared" si="19"/>
        <v>2.0660490619456337E-2</v>
      </c>
      <c r="J73" s="99">
        <f t="shared" si="19"/>
        <v>2.8437292812729581E-2</v>
      </c>
      <c r="K73" s="99">
        <f t="shared" si="19"/>
        <v>1.3027039618685825E-2</v>
      </c>
      <c r="L73" s="99">
        <f t="shared" si="19"/>
        <v>2.0266274840073824E-2</v>
      </c>
      <c r="M73" s="99">
        <f t="shared" si="19"/>
        <v>6.289533571057393E-2</v>
      </c>
      <c r="N73" s="99">
        <f t="shared" si="19"/>
        <v>1.9674951171000054E-2</v>
      </c>
      <c r="O73" s="99">
        <f t="shared" si="19"/>
        <v>1.3277904205565608E-2</v>
      </c>
      <c r="P73" s="99">
        <f t="shared" si="19"/>
        <v>2.023043704194814E-2</v>
      </c>
      <c r="Q73" s="99">
        <f t="shared" si="19"/>
        <v>2.2058164746357984E-2</v>
      </c>
      <c r="R73" s="99">
        <f t="shared" si="19"/>
        <v>4.8882756643431821E-2</v>
      </c>
      <c r="S73" s="99">
        <f t="shared" si="19"/>
        <v>2.9333237765871663E-2</v>
      </c>
      <c r="T73" s="99">
        <f t="shared" si="19"/>
        <v>1.4173849158707688E-2</v>
      </c>
      <c r="U73" s="99">
        <f t="shared" si="19"/>
        <v>2.8311860519289692E-3</v>
      </c>
      <c r="V73" s="99">
        <f t="shared" si="19"/>
        <v>4.6230759582131268E-3</v>
      </c>
      <c r="W73" s="99">
        <f t="shared" si="19"/>
        <v>1.3098715214937193E-2</v>
      </c>
      <c r="X73" s="172">
        <f>X4/Y4</f>
        <v>3.8525632985109389E-3</v>
      </c>
      <c r="Y73" s="102"/>
      <c r="Z73" s="102"/>
    </row>
    <row r="74" spans="1:30" x14ac:dyDescent="0.35">
      <c r="A74" s="24" t="s">
        <v>1</v>
      </c>
      <c r="B74" s="99">
        <f t="shared" ref="B74:W74" si="20">B13/$Y$13</f>
        <v>0.18410278823340534</v>
      </c>
      <c r="C74" s="99">
        <f t="shared" si="20"/>
        <v>2.4370283818256417E-2</v>
      </c>
      <c r="D74" s="99">
        <f t="shared" si="20"/>
        <v>1.3311227857359477E-2</v>
      </c>
      <c r="E74" s="99">
        <f t="shared" si="20"/>
        <v>2.170447044972083E-2</v>
      </c>
      <c r="F74" s="99">
        <f t="shared" si="20"/>
        <v>2.03832705995683E-2</v>
      </c>
      <c r="G74" s="99">
        <f t="shared" si="20"/>
        <v>2.4913257933888724E-2</v>
      </c>
      <c r="H74" s="99">
        <f t="shared" si="20"/>
        <v>2.5375956615587704E-2</v>
      </c>
      <c r="I74" s="99">
        <f t="shared" si="20"/>
        <v>2.3381335069661238E-2</v>
      </c>
      <c r="J74" s="99">
        <f t="shared" si="20"/>
        <v>2.8054034286529781E-2</v>
      </c>
      <c r="K74" s="99">
        <f t="shared" si="20"/>
        <v>3.4094760690011959E-2</v>
      </c>
      <c r="L74" s="99">
        <f t="shared" si="20"/>
        <v>3.1513682501739311E-2</v>
      </c>
      <c r="M74" s="99">
        <f t="shared" si="20"/>
        <v>5.3807954403553536E-2</v>
      </c>
      <c r="N74" s="99">
        <f t="shared" si="20"/>
        <v>3.5924371621742154E-2</v>
      </c>
      <c r="O74" s="99">
        <f t="shared" si="20"/>
        <v>4.9571195390406213E-2</v>
      </c>
      <c r="P74" s="99">
        <f t="shared" si="20"/>
        <v>5.2429892787698239E-2</v>
      </c>
      <c r="Q74" s="99">
        <f t="shared" si="20"/>
        <v>4.4101316517116511E-2</v>
      </c>
      <c r="R74" s="99">
        <f t="shared" si="20"/>
        <v>6.1654878070535359E-2</v>
      </c>
      <c r="S74" s="99">
        <f t="shared" si="20"/>
        <v>5.6859535829602008E-2</v>
      </c>
      <c r="T74" s="99">
        <f t="shared" si="20"/>
        <v>6.2934825267138797E-2</v>
      </c>
      <c r="U74" s="99">
        <f t="shared" si="20"/>
        <v>5.7902001534152751E-2</v>
      </c>
      <c r="V74" s="99">
        <f t="shared" si="20"/>
        <v>5.6733547995790008E-2</v>
      </c>
      <c r="W74" s="99">
        <f t="shared" si="20"/>
        <v>3.3725716681235168E-2</v>
      </c>
      <c r="X74" s="172">
        <f>X13/Y13</f>
        <v>3.1496958453003199E-3</v>
      </c>
      <c r="Y74" s="102"/>
      <c r="Z74" s="102"/>
    </row>
    <row r="75" spans="1:30" x14ac:dyDescent="0.35">
      <c r="A75" s="24" t="s">
        <v>68</v>
      </c>
      <c r="B75" s="99">
        <f t="shared" ref="B75:W75" si="21">B17/$Y$17</f>
        <v>0.18303571428571433</v>
      </c>
      <c r="C75" s="99">
        <f t="shared" si="21"/>
        <v>0.63839285714285721</v>
      </c>
      <c r="D75" s="99">
        <f t="shared" si="21"/>
        <v>0</v>
      </c>
      <c r="E75" s="99">
        <f t="shared" si="21"/>
        <v>0</v>
      </c>
      <c r="F75" s="99">
        <f t="shared" si="21"/>
        <v>0</v>
      </c>
      <c r="G75" s="99">
        <f t="shared" si="21"/>
        <v>0</v>
      </c>
      <c r="H75" s="99">
        <f t="shared" si="21"/>
        <v>0</v>
      </c>
      <c r="I75" s="99">
        <f t="shared" si="21"/>
        <v>0</v>
      </c>
      <c r="J75" s="99">
        <f t="shared" si="21"/>
        <v>0</v>
      </c>
      <c r="K75" s="99">
        <f t="shared" si="21"/>
        <v>0</v>
      </c>
      <c r="L75" s="99">
        <f t="shared" si="21"/>
        <v>0</v>
      </c>
      <c r="M75" s="99">
        <f t="shared" si="21"/>
        <v>0</v>
      </c>
      <c r="N75" s="99">
        <f t="shared" si="21"/>
        <v>0</v>
      </c>
      <c r="O75" s="99">
        <f t="shared" si="21"/>
        <v>0</v>
      </c>
      <c r="P75" s="99">
        <f t="shared" si="21"/>
        <v>4.0178571428571432E-2</v>
      </c>
      <c r="Q75" s="99">
        <f t="shared" si="21"/>
        <v>0</v>
      </c>
      <c r="R75" s="99">
        <f t="shared" si="21"/>
        <v>0</v>
      </c>
      <c r="S75" s="99">
        <f t="shared" si="21"/>
        <v>0</v>
      </c>
      <c r="T75" s="99">
        <f t="shared" si="21"/>
        <v>0.13839285714285715</v>
      </c>
      <c r="U75" s="99">
        <f t="shared" si="21"/>
        <v>0</v>
      </c>
      <c r="V75" s="99">
        <f t="shared" si="21"/>
        <v>0</v>
      </c>
      <c r="W75" s="99">
        <f t="shared" si="21"/>
        <v>0</v>
      </c>
      <c r="X75" s="101">
        <f>X17/Y17</f>
        <v>0</v>
      </c>
      <c r="Y75" s="102"/>
      <c r="Z75" s="102"/>
    </row>
    <row r="76" spans="1:30" x14ac:dyDescent="0.35">
      <c r="A76" s="24" t="s">
        <v>2</v>
      </c>
      <c r="B76" s="99">
        <f t="shared" ref="B76:W76" si="22">B19/$Y$19</f>
        <v>0.23815152176985238</v>
      </c>
      <c r="C76" s="99">
        <f t="shared" si="22"/>
        <v>7.6127034700720755E-2</v>
      </c>
      <c r="D76" s="99">
        <f t="shared" si="22"/>
        <v>9.4171152536711364E-3</v>
      </c>
      <c r="E76" s="99">
        <f t="shared" si="22"/>
        <v>3.9910325423641722E-2</v>
      </c>
      <c r="F76" s="99">
        <f t="shared" si="22"/>
        <v>1.5134190680524687E-2</v>
      </c>
      <c r="G76" s="99">
        <f t="shared" si="22"/>
        <v>2.355563549468763E-2</v>
      </c>
      <c r="H76" s="99">
        <f t="shared" si="22"/>
        <v>9.5263178180042929E-2</v>
      </c>
      <c r="I76" s="99">
        <f t="shared" si="22"/>
        <v>1.0200804244767915E-2</v>
      </c>
      <c r="J76" s="99">
        <f t="shared" si="22"/>
        <v>3.1476033248969006E-2</v>
      </c>
      <c r="K76" s="99">
        <f t="shared" si="22"/>
        <v>2.1480786772357624E-2</v>
      </c>
      <c r="L76" s="99">
        <f t="shared" si="22"/>
        <v>4.1169366753600493E-2</v>
      </c>
      <c r="M76" s="99">
        <f t="shared" si="22"/>
        <v>6.2797898171820618E-2</v>
      </c>
      <c r="N76" s="99">
        <f t="shared" si="22"/>
        <v>9.8924675925331183E-3</v>
      </c>
      <c r="O76" s="99">
        <f t="shared" si="22"/>
        <v>2.7853077585210127E-2</v>
      </c>
      <c r="P76" s="99">
        <f t="shared" si="22"/>
        <v>0.10185387412156174</v>
      </c>
      <c r="Q76" s="99">
        <f t="shared" si="22"/>
        <v>3.7514292688567145E-2</v>
      </c>
      <c r="R76" s="99">
        <f t="shared" si="22"/>
        <v>2.811644847566068E-2</v>
      </c>
      <c r="S76" s="99">
        <f t="shared" si="22"/>
        <v>3.5330241401903995E-2</v>
      </c>
      <c r="T76" s="99">
        <f t="shared" si="22"/>
        <v>2.0626437298457041E-2</v>
      </c>
      <c r="U76" s="99">
        <f t="shared" si="22"/>
        <v>3.629379344013773E-2</v>
      </c>
      <c r="V76" s="99">
        <f t="shared" si="22"/>
        <v>2.4108071996608305E-2</v>
      </c>
      <c r="W76" s="99">
        <f t="shared" si="22"/>
        <v>4.7214049873453507E-3</v>
      </c>
      <c r="X76" s="172">
        <f>X19/Y19</f>
        <v>9.0059997173580694E-3</v>
      </c>
      <c r="Y76" s="102"/>
      <c r="Z76" s="102"/>
    </row>
    <row r="77" spans="1:30" x14ac:dyDescent="0.35">
      <c r="A77" s="24" t="s">
        <v>3</v>
      </c>
      <c r="B77" s="99">
        <f t="shared" ref="B77:W77" si="23">B23/$Y$23</f>
        <v>0.40826612903225817</v>
      </c>
      <c r="C77" s="99">
        <f t="shared" si="23"/>
        <v>0.14831555671175858</v>
      </c>
      <c r="D77" s="99">
        <f t="shared" si="23"/>
        <v>2.1462018730489078E-3</v>
      </c>
      <c r="E77" s="99">
        <f t="shared" si="23"/>
        <v>1.1771592091571281E-2</v>
      </c>
      <c r="F77" s="99">
        <f t="shared" si="23"/>
        <v>6.1459417273673263E-3</v>
      </c>
      <c r="G77" s="99">
        <f t="shared" si="23"/>
        <v>2.4226066597294486E-2</v>
      </c>
      <c r="H77" s="99">
        <f t="shared" si="23"/>
        <v>5.1183662851196673E-2</v>
      </c>
      <c r="I77" s="99">
        <f t="shared" si="23"/>
        <v>1.0503381893860563E-2</v>
      </c>
      <c r="J77" s="99">
        <f t="shared" si="23"/>
        <v>3.772112382934443E-3</v>
      </c>
      <c r="K77" s="99">
        <f t="shared" si="23"/>
        <v>8.0970343392299683E-3</v>
      </c>
      <c r="L77" s="99">
        <f t="shared" si="23"/>
        <v>6.1849635796045785E-2</v>
      </c>
      <c r="M77" s="99">
        <f t="shared" si="23"/>
        <v>5.06633714880333E-2</v>
      </c>
      <c r="N77" s="99">
        <f t="shared" si="23"/>
        <v>3.7721123829344439E-3</v>
      </c>
      <c r="O77" s="99">
        <f t="shared" si="23"/>
        <v>7.9344432882414162E-3</v>
      </c>
      <c r="P77" s="99">
        <f t="shared" si="23"/>
        <v>1.7982570239334028E-2</v>
      </c>
      <c r="Q77" s="99">
        <f t="shared" si="23"/>
        <v>1.1836628511966702E-2</v>
      </c>
      <c r="R77" s="99">
        <f t="shared" si="23"/>
        <v>4.7801768990634756E-2</v>
      </c>
      <c r="S77" s="99">
        <f t="shared" si="23"/>
        <v>7.4466701352757549E-3</v>
      </c>
      <c r="T77" s="99">
        <f t="shared" si="23"/>
        <v>1.5706295525494279E-2</v>
      </c>
      <c r="U77" s="99">
        <f t="shared" si="23"/>
        <v>1.0926118626430803E-2</v>
      </c>
      <c r="V77" s="99">
        <f t="shared" si="23"/>
        <v>1.528355879292404E-3</v>
      </c>
      <c r="W77" s="99">
        <f t="shared" si="23"/>
        <v>3.0859781477627475E-2</v>
      </c>
      <c r="X77" s="101">
        <f>X23/Y23</f>
        <v>5.7264568158168577E-2</v>
      </c>
      <c r="Y77" s="102"/>
      <c r="Z77" s="102"/>
    </row>
    <row r="78" spans="1:30" x14ac:dyDescent="0.35">
      <c r="A78" s="24" t="s">
        <v>4</v>
      </c>
      <c r="B78" s="99">
        <f t="shared" ref="B78:W78" si="24">B33/$Y$33</f>
        <v>0.10417812704649641</v>
      </c>
      <c r="C78" s="99">
        <f t="shared" si="24"/>
        <v>2.4806810740013098E-2</v>
      </c>
      <c r="D78" s="99">
        <f t="shared" si="24"/>
        <v>0.13176162409954159</v>
      </c>
      <c r="E78" s="99">
        <f t="shared" si="24"/>
        <v>1.3883431565160447E-3</v>
      </c>
      <c r="F78" s="99">
        <f t="shared" si="24"/>
        <v>8.1204977079240345E-4</v>
      </c>
      <c r="G78" s="99">
        <f t="shared" si="24"/>
        <v>3.6673215455140795E-3</v>
      </c>
      <c r="H78" s="99">
        <f t="shared" si="24"/>
        <v>3.7380484610347077E-2</v>
      </c>
      <c r="I78" s="99">
        <f t="shared" si="24"/>
        <v>5.527177472167649E-3</v>
      </c>
      <c r="J78" s="99">
        <f t="shared" si="24"/>
        <v>5.1211525867714464E-2</v>
      </c>
      <c r="K78" s="99">
        <f t="shared" si="24"/>
        <v>2.3392272429600527E-2</v>
      </c>
      <c r="L78" s="99">
        <f t="shared" si="24"/>
        <v>2.7478716437459069E-2</v>
      </c>
      <c r="M78" s="99">
        <f t="shared" si="24"/>
        <v>1.0294695481335953E-2</v>
      </c>
      <c r="N78" s="99">
        <f t="shared" si="24"/>
        <v>4.9770792403405371E-3</v>
      </c>
      <c r="O78" s="99">
        <f t="shared" si="24"/>
        <v>0.39798297314996728</v>
      </c>
      <c r="P78" s="99">
        <f t="shared" si="24"/>
        <v>3.625409299279634E-2</v>
      </c>
      <c r="Q78" s="99">
        <f t="shared" si="24"/>
        <v>1.5559921414538309E-2</v>
      </c>
      <c r="R78" s="99">
        <f t="shared" si="24"/>
        <v>2.9548133595284874E-2</v>
      </c>
      <c r="S78" s="99">
        <f t="shared" si="24"/>
        <v>3.7144728225278326E-2</v>
      </c>
      <c r="T78" s="99">
        <f t="shared" si="24"/>
        <v>1.4512115258677145E-2</v>
      </c>
      <c r="U78" s="99">
        <f t="shared" si="24"/>
        <v>1.2599869024230518E-2</v>
      </c>
      <c r="V78" s="99">
        <f t="shared" si="24"/>
        <v>2.1218074656188606E-3</v>
      </c>
      <c r="W78" s="99">
        <f t="shared" si="24"/>
        <v>2.5199738048461033E-2</v>
      </c>
      <c r="X78" s="172">
        <f>X33/Y33</f>
        <v>2.2003929273084477E-3</v>
      </c>
      <c r="Y78" s="102"/>
      <c r="Z78" s="102"/>
    </row>
    <row r="79" spans="1:30" x14ac:dyDescent="0.35">
      <c r="A79" s="24" t="s">
        <v>5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101">
        <f>X39/Y39</f>
        <v>1</v>
      </c>
      <c r="Y79" s="102"/>
      <c r="Z79" s="102"/>
    </row>
    <row r="80" spans="1:30" x14ac:dyDescent="0.35">
      <c r="A80" s="24" t="s">
        <v>6</v>
      </c>
      <c r="B80" s="99">
        <f t="shared" ref="B80:W80" si="25">B41/$Y$41</f>
        <v>0.20231786243335947</v>
      </c>
      <c r="C80" s="99">
        <f t="shared" si="25"/>
        <v>4.6626583331352937E-2</v>
      </c>
      <c r="D80" s="99">
        <f t="shared" si="25"/>
        <v>1.9122761155604143E-2</v>
      </c>
      <c r="E80" s="99">
        <f t="shared" si="25"/>
        <v>1.6952240626757608E-2</v>
      </c>
      <c r="F80" s="99">
        <f t="shared" si="25"/>
        <v>2.9959520584297798E-2</v>
      </c>
      <c r="G80" s="99">
        <f t="shared" si="25"/>
        <v>1.8223658673764426E-2</v>
      </c>
      <c r="H80" s="99">
        <f t="shared" si="25"/>
        <v>2.2548856515918474E-2</v>
      </c>
      <c r="I80" s="99">
        <f t="shared" si="25"/>
        <v>1.6710631589787465E-2</v>
      </c>
      <c r="J80" s="99">
        <f t="shared" si="25"/>
        <v>2.3978706718315552E-2</v>
      </c>
      <c r="K80" s="99">
        <f t="shared" si="25"/>
        <v>3.3678715432084103E-2</v>
      </c>
      <c r="L80" s="99">
        <f t="shared" si="25"/>
        <v>2.9753558782290458E-2</v>
      </c>
      <c r="M80" s="99">
        <f t="shared" si="25"/>
        <v>4.5965129082598616E-2</v>
      </c>
      <c r="N80" s="99">
        <f t="shared" si="25"/>
        <v>3.3385615944612118E-2</v>
      </c>
      <c r="O80" s="99">
        <f t="shared" si="25"/>
        <v>3.0735838145710053E-2</v>
      </c>
      <c r="P80" s="99">
        <f t="shared" si="25"/>
        <v>4.7763334046278035E-2</v>
      </c>
      <c r="Q80" s="99">
        <f t="shared" si="25"/>
        <v>3.4617425952771376E-2</v>
      </c>
      <c r="R80" s="99">
        <f t="shared" si="25"/>
        <v>8.1865855494031081E-2</v>
      </c>
      <c r="S80" s="99">
        <f t="shared" si="25"/>
        <v>6.3796668171772139E-2</v>
      </c>
      <c r="T80" s="99">
        <f t="shared" si="25"/>
        <v>6.5083929434317997E-2</v>
      </c>
      <c r="U80" s="99">
        <f t="shared" si="25"/>
        <v>5.6849418157909323E-2</v>
      </c>
      <c r="V80" s="99">
        <f t="shared" si="25"/>
        <v>4.6186934100144961E-2</v>
      </c>
      <c r="W80" s="99">
        <f t="shared" si="25"/>
        <v>3.3876755626321919E-2</v>
      </c>
      <c r="X80" s="101">
        <f>X41/Y41</f>
        <v>0</v>
      </c>
      <c r="Y80" s="102"/>
      <c r="Z80" s="102"/>
    </row>
    <row r="81" spans="1:26" x14ac:dyDescent="0.35">
      <c r="A81" s="24" t="s">
        <v>7</v>
      </c>
      <c r="B81" s="99">
        <f t="shared" ref="B81:W81" si="26">B46/$Y$46</f>
        <v>0.20160933504315798</v>
      </c>
      <c r="C81" s="99">
        <f t="shared" si="26"/>
        <v>0.24853702495494204</v>
      </c>
      <c r="D81" s="99">
        <f t="shared" si="26"/>
        <v>2.2883904399799031E-2</v>
      </c>
      <c r="E81" s="99">
        <f t="shared" si="26"/>
        <v>1.8805572428826051E-2</v>
      </c>
      <c r="F81" s="99">
        <f t="shared" si="26"/>
        <v>2.0334165748010839E-2</v>
      </c>
      <c r="G81" s="99">
        <f t="shared" si="26"/>
        <v>3.0583115230688861E-2</v>
      </c>
      <c r="H81" s="99">
        <f t="shared" si="26"/>
        <v>5.4619401511345117E-2</v>
      </c>
      <c r="I81" s="99">
        <f t="shared" si="26"/>
        <v>1.4526011083863911E-2</v>
      </c>
      <c r="J81" s="99">
        <f t="shared" si="26"/>
        <v>1.4699743276314183E-2</v>
      </c>
      <c r="K81" s="99">
        <f t="shared" si="26"/>
        <v>3.7371169455130852E-2</v>
      </c>
      <c r="L81" s="99">
        <f t="shared" si="26"/>
        <v>2.9500726175567014E-2</v>
      </c>
      <c r="M81" s="99">
        <f t="shared" si="26"/>
        <v>8.7569774098154973E-2</v>
      </c>
      <c r="N81" s="99">
        <f t="shared" si="26"/>
        <v>2.1852760092090563E-2</v>
      </c>
      <c r="O81" s="99">
        <f t="shared" si="26"/>
        <v>2.9189508075422275E-2</v>
      </c>
      <c r="P81" s="99">
        <f t="shared" si="26"/>
        <v>1.8684334855677297E-2</v>
      </c>
      <c r="Q81" s="99">
        <f t="shared" si="26"/>
        <v>2.4315007711709559E-2</v>
      </c>
      <c r="R81" s="99">
        <f t="shared" si="26"/>
        <v>4.375551505970638E-2</v>
      </c>
      <c r="S81" s="99">
        <f t="shared" si="26"/>
        <v>2.5414894973265247E-2</v>
      </c>
      <c r="T81" s="99">
        <f t="shared" si="26"/>
        <v>1.6358323271864639E-2</v>
      </c>
      <c r="U81" s="99">
        <f t="shared" si="26"/>
        <v>2.5999835016910774E-2</v>
      </c>
      <c r="V81" s="99">
        <f t="shared" si="26"/>
        <v>1.0581415404921002E-2</v>
      </c>
      <c r="W81" s="99">
        <f t="shared" si="26"/>
        <v>2.8084621326314061E-3</v>
      </c>
      <c r="X81" s="101">
        <f>X46/Y46</f>
        <v>0</v>
      </c>
      <c r="Y81" s="102"/>
      <c r="Z81" s="102"/>
    </row>
    <row r="82" spans="1:26" x14ac:dyDescent="0.35">
      <c r="A82" s="24" t="s">
        <v>8</v>
      </c>
      <c r="B82" s="99">
        <f t="shared" ref="B82:W82" si="27">B49/$Y$49</f>
        <v>6.6985645933014371E-2</v>
      </c>
      <c r="C82" s="99">
        <f t="shared" si="27"/>
        <v>6.5618591934381409E-2</v>
      </c>
      <c r="D82" s="99">
        <f t="shared" si="27"/>
        <v>3.5543403964456599E-2</v>
      </c>
      <c r="E82" s="99">
        <f t="shared" si="27"/>
        <v>1.2987012987012988E-2</v>
      </c>
      <c r="F82" s="99">
        <f t="shared" si="27"/>
        <v>1.77717019822283E-2</v>
      </c>
      <c r="G82" s="99">
        <f t="shared" si="27"/>
        <v>9.7060833902939167E-2</v>
      </c>
      <c r="H82" s="99">
        <f t="shared" si="27"/>
        <v>6.151742993848258E-3</v>
      </c>
      <c r="I82" s="99">
        <f t="shared" si="27"/>
        <v>0</v>
      </c>
      <c r="J82" s="99">
        <f t="shared" si="27"/>
        <v>0</v>
      </c>
      <c r="K82" s="99">
        <f t="shared" si="27"/>
        <v>0</v>
      </c>
      <c r="L82" s="99">
        <f t="shared" si="27"/>
        <v>9.8427887901572114E-2</v>
      </c>
      <c r="M82" s="99">
        <f t="shared" si="27"/>
        <v>6.2884483937115529E-2</v>
      </c>
      <c r="N82" s="99">
        <f t="shared" si="27"/>
        <v>1.0936431989063569E-2</v>
      </c>
      <c r="O82" s="99">
        <f t="shared" si="27"/>
        <v>4.1695146958304855E-2</v>
      </c>
      <c r="P82" s="99">
        <f t="shared" si="27"/>
        <v>8.8858509911141498E-3</v>
      </c>
      <c r="Q82" s="99">
        <f t="shared" si="27"/>
        <v>3.4859876965140126E-2</v>
      </c>
      <c r="R82" s="99">
        <f t="shared" si="27"/>
        <v>6.630211893369789E-2</v>
      </c>
      <c r="S82" s="99">
        <f t="shared" si="27"/>
        <v>4.1011619958988381E-3</v>
      </c>
      <c r="T82" s="99">
        <f t="shared" si="27"/>
        <v>2.050580997949419E-3</v>
      </c>
      <c r="U82" s="99">
        <f t="shared" si="27"/>
        <v>0.35611756664388244</v>
      </c>
      <c r="V82" s="99">
        <f t="shared" si="27"/>
        <v>2.050580997949419E-3</v>
      </c>
      <c r="W82" s="99">
        <f t="shared" si="27"/>
        <v>0</v>
      </c>
      <c r="X82" s="172">
        <f>X49/Y49</f>
        <v>9.5693779904306234E-3</v>
      </c>
      <c r="Y82" s="102"/>
      <c r="Z82" s="102"/>
    </row>
    <row r="83" spans="1:26" x14ac:dyDescent="0.35">
      <c r="A83" s="24" t="s">
        <v>9</v>
      </c>
      <c r="B83" s="99">
        <f t="shared" ref="B83:W83" si="28">B54/$Y$54</f>
        <v>0.46930693069306928</v>
      </c>
      <c r="C83" s="99">
        <f t="shared" si="28"/>
        <v>0.12079207920792077</v>
      </c>
      <c r="D83" s="99">
        <f t="shared" si="28"/>
        <v>0</v>
      </c>
      <c r="E83" s="99">
        <f t="shared" si="28"/>
        <v>0</v>
      </c>
      <c r="F83" s="99">
        <f t="shared" si="28"/>
        <v>0</v>
      </c>
      <c r="G83" s="99">
        <f t="shared" si="28"/>
        <v>0</v>
      </c>
      <c r="H83" s="99">
        <f t="shared" si="28"/>
        <v>0</v>
      </c>
      <c r="I83" s="99">
        <f t="shared" si="28"/>
        <v>0</v>
      </c>
      <c r="J83" s="99">
        <f t="shared" si="28"/>
        <v>0</v>
      </c>
      <c r="K83" s="99">
        <f t="shared" si="28"/>
        <v>0</v>
      </c>
      <c r="L83" s="99">
        <f t="shared" si="28"/>
        <v>0</v>
      </c>
      <c r="M83" s="99">
        <f t="shared" si="28"/>
        <v>0.13069306930693067</v>
      </c>
      <c r="N83" s="99">
        <f t="shared" si="28"/>
        <v>0</v>
      </c>
      <c r="O83" s="99">
        <f t="shared" si="28"/>
        <v>0</v>
      </c>
      <c r="P83" s="99">
        <f t="shared" si="28"/>
        <v>0</v>
      </c>
      <c r="Q83" s="99">
        <f t="shared" si="28"/>
        <v>0.15049504950495046</v>
      </c>
      <c r="R83" s="99">
        <f t="shared" si="28"/>
        <v>0</v>
      </c>
      <c r="S83" s="99">
        <f t="shared" si="28"/>
        <v>0.10495049504950495</v>
      </c>
      <c r="T83" s="99">
        <f t="shared" si="28"/>
        <v>0</v>
      </c>
      <c r="U83" s="99">
        <f t="shared" si="28"/>
        <v>0</v>
      </c>
      <c r="V83" s="99">
        <f t="shared" si="28"/>
        <v>0</v>
      </c>
      <c r="W83" s="99">
        <f t="shared" si="28"/>
        <v>0</v>
      </c>
      <c r="X83" s="101">
        <f>X54/Y54</f>
        <v>2.3762376237623759E-2</v>
      </c>
      <c r="Y83" s="102"/>
      <c r="Z83" s="102"/>
    </row>
    <row r="84" spans="1:26" x14ac:dyDescent="0.35">
      <c r="A84" s="24" t="s">
        <v>10</v>
      </c>
      <c r="B84" s="99">
        <f t="shared" ref="B84:W84" si="29">B56/$Y$56</f>
        <v>0.18645962237036443</v>
      </c>
      <c r="C84" s="99">
        <f t="shared" si="29"/>
        <v>0.2783521615903557</v>
      </c>
      <c r="D84" s="99">
        <f t="shared" si="29"/>
        <v>1.0578420023152768E-2</v>
      </c>
      <c r="E84" s="99">
        <f t="shared" si="29"/>
        <v>1.2414674064907587E-2</v>
      </c>
      <c r="F84" s="99">
        <f t="shared" si="29"/>
        <v>2.2434234162308886E-2</v>
      </c>
      <c r="G84" s="99">
        <f t="shared" si="29"/>
        <v>2.4030976807313077E-2</v>
      </c>
      <c r="H84" s="99">
        <f t="shared" si="29"/>
        <v>4.7063989461498541E-2</v>
      </c>
      <c r="I84" s="99">
        <f t="shared" si="29"/>
        <v>1.7524250528921002E-2</v>
      </c>
      <c r="J84" s="99">
        <f t="shared" si="29"/>
        <v>5.0936090375633701E-2</v>
      </c>
      <c r="K84" s="99">
        <f t="shared" si="29"/>
        <v>8.6224102830226336E-3</v>
      </c>
      <c r="L84" s="99">
        <f t="shared" si="29"/>
        <v>5.7362979521775569E-2</v>
      </c>
      <c r="M84" s="99">
        <f t="shared" si="29"/>
        <v>5.4927946988144183E-2</v>
      </c>
      <c r="N84" s="99">
        <f t="shared" si="29"/>
        <v>2.0997165781805115E-2</v>
      </c>
      <c r="O84" s="99">
        <f t="shared" si="29"/>
        <v>3.5886790946469203E-2</v>
      </c>
      <c r="P84" s="99">
        <f t="shared" si="29"/>
        <v>3.3491676978962916E-2</v>
      </c>
      <c r="Q84" s="99">
        <f t="shared" si="29"/>
        <v>3.9998403257354993E-2</v>
      </c>
      <c r="R84" s="99">
        <f t="shared" si="29"/>
        <v>2.0677817252804275E-2</v>
      </c>
      <c r="S84" s="99">
        <f t="shared" si="29"/>
        <v>2.9020797572951181E-2</v>
      </c>
      <c r="T84" s="99">
        <f t="shared" si="29"/>
        <v>7.3050976008941755E-3</v>
      </c>
      <c r="U84" s="99">
        <f t="shared" si="29"/>
        <v>1.9639934533551551E-2</v>
      </c>
      <c r="V84" s="99">
        <f t="shared" si="29"/>
        <v>1.1296954213404655E-2</v>
      </c>
      <c r="W84" s="99">
        <f t="shared" si="29"/>
        <v>2.8342181948824395E-3</v>
      </c>
      <c r="X84" s="172">
        <f>X56/Y56</f>
        <v>8.1433874895213768E-3</v>
      </c>
      <c r="Y84" s="102"/>
      <c r="Z84" s="102"/>
    </row>
    <row r="85" spans="1:26" x14ac:dyDescent="0.35">
      <c r="A85" s="24" t="s">
        <v>11</v>
      </c>
      <c r="B85" s="99">
        <f t="shared" ref="B85:W85" si="30">B58/$Y$58</f>
        <v>0.26490066225165559</v>
      </c>
      <c r="C85" s="99">
        <f t="shared" si="30"/>
        <v>0</v>
      </c>
      <c r="D85" s="99">
        <f t="shared" si="30"/>
        <v>0</v>
      </c>
      <c r="E85" s="99">
        <f t="shared" si="30"/>
        <v>0</v>
      </c>
      <c r="F85" s="99">
        <f t="shared" si="30"/>
        <v>0</v>
      </c>
      <c r="G85" s="99">
        <f t="shared" si="30"/>
        <v>0</v>
      </c>
      <c r="H85" s="99">
        <f t="shared" si="30"/>
        <v>0</v>
      </c>
      <c r="I85" s="99">
        <f t="shared" si="30"/>
        <v>0</v>
      </c>
      <c r="J85" s="99">
        <f t="shared" si="30"/>
        <v>0</v>
      </c>
      <c r="K85" s="99">
        <f t="shared" si="30"/>
        <v>0</v>
      </c>
      <c r="L85" s="99">
        <f t="shared" si="30"/>
        <v>0</v>
      </c>
      <c r="M85" s="99">
        <f t="shared" si="30"/>
        <v>0</v>
      </c>
      <c r="N85" s="99">
        <f t="shared" si="30"/>
        <v>0</v>
      </c>
      <c r="O85" s="99">
        <f t="shared" si="30"/>
        <v>0</v>
      </c>
      <c r="P85" s="99">
        <f t="shared" si="30"/>
        <v>0</v>
      </c>
      <c r="Q85" s="99">
        <f t="shared" si="30"/>
        <v>0.28476821192052976</v>
      </c>
      <c r="R85" s="99">
        <f t="shared" si="30"/>
        <v>0</v>
      </c>
      <c r="S85" s="99">
        <f t="shared" si="30"/>
        <v>0.19205298013245028</v>
      </c>
      <c r="T85" s="99">
        <f t="shared" si="30"/>
        <v>0</v>
      </c>
      <c r="U85" s="99">
        <f t="shared" si="30"/>
        <v>6.6225165562913899E-3</v>
      </c>
      <c r="V85" s="99">
        <f t="shared" si="30"/>
        <v>0.2516556291390728</v>
      </c>
      <c r="W85" s="99">
        <f t="shared" si="30"/>
        <v>0</v>
      </c>
      <c r="X85" s="101">
        <f>X58/Y58</f>
        <v>0</v>
      </c>
      <c r="Y85" s="102"/>
      <c r="Z85" s="102"/>
    </row>
    <row r="86" spans="1:26" x14ac:dyDescent="0.35">
      <c r="A86" s="24" t="s">
        <v>12</v>
      </c>
      <c r="B86" s="99">
        <f t="shared" ref="B86:W86" si="31">B60/$Y$60</f>
        <v>3.663242062200734E-2</v>
      </c>
      <c r="C86" s="99">
        <f t="shared" si="31"/>
        <v>5.43907768118637E-3</v>
      </c>
      <c r="D86" s="99">
        <f t="shared" si="31"/>
        <v>0</v>
      </c>
      <c r="E86" s="99">
        <f t="shared" si="31"/>
        <v>3.2727441773976108E-2</v>
      </c>
      <c r="F86" s="99">
        <f t="shared" si="31"/>
        <v>0</v>
      </c>
      <c r="G86" s="99">
        <f t="shared" si="31"/>
        <v>2.5103435451629403E-3</v>
      </c>
      <c r="H86" s="99">
        <f t="shared" si="31"/>
        <v>1.771186834642741E-2</v>
      </c>
      <c r="I86" s="99">
        <f t="shared" si="31"/>
        <v>8.3678118172098004E-4</v>
      </c>
      <c r="J86" s="99">
        <f t="shared" si="31"/>
        <v>8.8326902514992338E-4</v>
      </c>
      <c r="K86" s="99">
        <f t="shared" si="31"/>
        <v>2.4685044860768907E-2</v>
      </c>
      <c r="L86" s="99">
        <f t="shared" si="31"/>
        <v>2.1198456603598159E-2</v>
      </c>
      <c r="M86" s="99">
        <f t="shared" si="31"/>
        <v>1.6038305982985453E-2</v>
      </c>
      <c r="N86" s="99">
        <f t="shared" si="31"/>
        <v>1.7897819720143184E-2</v>
      </c>
      <c r="O86" s="99">
        <f t="shared" si="31"/>
        <v>5.8807121937613331E-2</v>
      </c>
      <c r="P86" s="99">
        <f t="shared" si="31"/>
        <v>0.23987727209334758</v>
      </c>
      <c r="Q86" s="99">
        <f t="shared" si="31"/>
        <v>8.8605829575565995E-2</v>
      </c>
      <c r="R86" s="99">
        <f t="shared" si="31"/>
        <v>0.15089953977035006</v>
      </c>
      <c r="S86" s="99">
        <f t="shared" si="31"/>
        <v>2.6730509971642419E-2</v>
      </c>
      <c r="T86" s="99">
        <f t="shared" si="31"/>
        <v>7.2521035749151599E-2</v>
      </c>
      <c r="U86" s="99">
        <f t="shared" si="31"/>
        <v>5.6994096043884529E-2</v>
      </c>
      <c r="V86" s="99">
        <f t="shared" si="31"/>
        <v>5.4762679559295244E-2</v>
      </c>
      <c r="W86" s="99">
        <f t="shared" si="31"/>
        <v>5.9643903119334298E-2</v>
      </c>
      <c r="X86" s="172">
        <f>X60/Y60</f>
        <v>1.4597182836688207E-2</v>
      </c>
      <c r="Y86" s="102"/>
      <c r="Z86" s="102"/>
    </row>
    <row r="87" spans="1:26" x14ac:dyDescent="0.35">
      <c r="A87" s="24" t="s">
        <v>13</v>
      </c>
      <c r="B87" s="99">
        <f t="shared" ref="B87:W87" si="32">B62/$Y$62</f>
        <v>0.21300896049027349</v>
      </c>
      <c r="C87" s="99">
        <f t="shared" si="32"/>
        <v>6.9455406471981063E-2</v>
      </c>
      <c r="D87" s="99">
        <f t="shared" si="32"/>
        <v>3.7049073773155673E-2</v>
      </c>
      <c r="E87" s="99">
        <f t="shared" si="32"/>
        <v>2.1217326709689399E-2</v>
      </c>
      <c r="F87" s="99">
        <f t="shared" si="32"/>
        <v>7.892659826361486E-3</v>
      </c>
      <c r="G87" s="99">
        <f t="shared" si="32"/>
        <v>2.3956543943544271E-2</v>
      </c>
      <c r="H87" s="99">
        <f t="shared" si="32"/>
        <v>6.982682575792748E-2</v>
      </c>
      <c r="I87" s="99">
        <f t="shared" si="32"/>
        <v>4.1691814847485957E-2</v>
      </c>
      <c r="J87" s="99">
        <f t="shared" si="32"/>
        <v>3.3892009842611079E-2</v>
      </c>
      <c r="K87" s="99">
        <f t="shared" si="32"/>
        <v>8.0180138353684025E-2</v>
      </c>
      <c r="L87" s="99">
        <f t="shared" si="32"/>
        <v>1.6528158224615813E-2</v>
      </c>
      <c r="M87" s="99">
        <f t="shared" si="32"/>
        <v>2.850643019638795E-2</v>
      </c>
      <c r="N87" s="99">
        <f t="shared" si="32"/>
        <v>9.2854821486605698E-5</v>
      </c>
      <c r="O87" s="99">
        <f t="shared" si="32"/>
        <v>7.0383954686847119E-2</v>
      </c>
      <c r="P87" s="99">
        <f t="shared" si="32"/>
        <v>2.6602906355912531E-2</v>
      </c>
      <c r="Q87" s="99">
        <f t="shared" si="32"/>
        <v>4.703096708296578E-2</v>
      </c>
      <c r="R87" s="99">
        <f t="shared" si="32"/>
        <v>6.9362551650494458E-2</v>
      </c>
      <c r="S87" s="99">
        <f t="shared" si="32"/>
        <v>2.0613770370026468E-2</v>
      </c>
      <c r="T87" s="99">
        <f t="shared" si="32"/>
        <v>5.1673708157296064E-2</v>
      </c>
      <c r="U87" s="99">
        <f t="shared" si="32"/>
        <v>1.7317424207251964E-2</v>
      </c>
      <c r="V87" s="99">
        <f t="shared" si="32"/>
        <v>4.4941733599517156E-2</v>
      </c>
      <c r="W87" s="99">
        <f t="shared" si="32"/>
        <v>2.0892334834486282E-3</v>
      </c>
      <c r="X87" s="172">
        <f>X62/Y62</f>
        <v>6.6855471470356103E-3</v>
      </c>
      <c r="Y87" s="102"/>
      <c r="Z87" s="102"/>
    </row>
    <row r="88" spans="1:26" x14ac:dyDescent="0.35">
      <c r="A88" s="24" t="s">
        <v>14</v>
      </c>
      <c r="B88" s="99">
        <f t="shared" ref="B88:W88" si="33">B64/$Y$64</f>
        <v>0.44169611307420487</v>
      </c>
      <c r="C88" s="99">
        <f t="shared" si="33"/>
        <v>0</v>
      </c>
      <c r="D88" s="99">
        <f t="shared" si="33"/>
        <v>0</v>
      </c>
      <c r="E88" s="99">
        <f t="shared" si="33"/>
        <v>1.7667844522968199E-2</v>
      </c>
      <c r="F88" s="99">
        <f t="shared" si="33"/>
        <v>0</v>
      </c>
      <c r="G88" s="99">
        <f t="shared" si="33"/>
        <v>0</v>
      </c>
      <c r="H88" s="99">
        <f t="shared" si="33"/>
        <v>8.1272084805653705E-2</v>
      </c>
      <c r="I88" s="99">
        <f t="shared" si="33"/>
        <v>0</v>
      </c>
      <c r="J88" s="99">
        <f t="shared" si="33"/>
        <v>0</v>
      </c>
      <c r="K88" s="99">
        <f t="shared" si="33"/>
        <v>6.3604240282685506E-2</v>
      </c>
      <c r="L88" s="99">
        <f t="shared" si="33"/>
        <v>3.180212014134276E-2</v>
      </c>
      <c r="M88" s="99">
        <f t="shared" si="33"/>
        <v>5.3003533568904589E-2</v>
      </c>
      <c r="N88" s="99">
        <f t="shared" si="33"/>
        <v>5.3003533568904602E-2</v>
      </c>
      <c r="O88" s="99">
        <f t="shared" si="33"/>
        <v>2.1201413427561835E-2</v>
      </c>
      <c r="P88" s="99">
        <f t="shared" si="33"/>
        <v>0</v>
      </c>
      <c r="Q88" s="99">
        <f t="shared" si="33"/>
        <v>4.9469964664310959E-2</v>
      </c>
      <c r="R88" s="99">
        <f t="shared" si="33"/>
        <v>8.1272084805653705E-2</v>
      </c>
      <c r="S88" s="99">
        <f t="shared" si="33"/>
        <v>0</v>
      </c>
      <c r="T88" s="99">
        <f t="shared" si="33"/>
        <v>0</v>
      </c>
      <c r="U88" s="99">
        <f t="shared" si="33"/>
        <v>0</v>
      </c>
      <c r="V88" s="99">
        <f t="shared" si="33"/>
        <v>3.1802120141342753E-2</v>
      </c>
      <c r="W88" s="99">
        <f t="shared" si="33"/>
        <v>0</v>
      </c>
      <c r="X88" s="101">
        <f>X64/Y64</f>
        <v>7.4204946996466431E-2</v>
      </c>
      <c r="Y88" s="102"/>
      <c r="Z88" s="102"/>
    </row>
    <row r="89" spans="1:26" x14ac:dyDescent="0.35">
      <c r="A89" s="25" t="s">
        <v>15</v>
      </c>
      <c r="B89" s="99">
        <f t="shared" ref="B89:W89" si="34">B68/$Y$68</f>
        <v>0.20150168150251604</v>
      </c>
      <c r="C89" s="99">
        <f t="shared" si="34"/>
        <v>0.11666154486114837</v>
      </c>
      <c r="D89" s="99">
        <f t="shared" si="34"/>
        <v>1.8783189408424952E-2</v>
      </c>
      <c r="E89" s="99">
        <f t="shared" si="34"/>
        <v>2.070093248735886E-2</v>
      </c>
      <c r="F89" s="99">
        <f t="shared" si="34"/>
        <v>2.0489250511057676E-2</v>
      </c>
      <c r="G89" s="99">
        <f t="shared" si="34"/>
        <v>2.5321858750311337E-2</v>
      </c>
      <c r="H89" s="99">
        <f t="shared" si="34"/>
        <v>4.1155844443739334E-2</v>
      </c>
      <c r="I89" s="99">
        <f t="shared" si="34"/>
        <v>1.8013397252307103E-2</v>
      </c>
      <c r="J89" s="99">
        <f t="shared" si="34"/>
        <v>2.3280670740639168E-2</v>
      </c>
      <c r="K89" s="99">
        <f t="shared" si="34"/>
        <v>3.3333608621324416E-2</v>
      </c>
      <c r="L89" s="99">
        <f t="shared" si="34"/>
        <v>3.1414561546643287E-2</v>
      </c>
      <c r="M89" s="99">
        <f t="shared" si="34"/>
        <v>6.418875599240384E-2</v>
      </c>
      <c r="N89" s="99">
        <f t="shared" si="34"/>
        <v>2.6958808078340599E-2</v>
      </c>
      <c r="O89" s="99">
        <f t="shared" si="34"/>
        <v>4.3395239806991261E-2</v>
      </c>
      <c r="P89" s="99">
        <f t="shared" si="34"/>
        <v>4.3270490880505753E-2</v>
      </c>
      <c r="Q89" s="99">
        <f t="shared" si="34"/>
        <v>3.4722364092129913E-2</v>
      </c>
      <c r="R89" s="99">
        <f t="shared" si="34"/>
        <v>5.4792597303076014E-2</v>
      </c>
      <c r="S89" s="99">
        <f t="shared" si="34"/>
        <v>4.2621970328880772E-2</v>
      </c>
      <c r="T89" s="99">
        <f t="shared" si="34"/>
        <v>4.0813328227465549E-2</v>
      </c>
      <c r="U89" s="99">
        <f t="shared" si="34"/>
        <v>4.1869564782726076E-2</v>
      </c>
      <c r="V89" s="99">
        <f t="shared" si="34"/>
        <v>3.3743063285956269E-2</v>
      </c>
      <c r="W89" s="99">
        <f t="shared" si="34"/>
        <v>1.9918535039017735E-2</v>
      </c>
      <c r="X89" s="172">
        <f>X68/Y68</f>
        <v>3.0487420570359056E-3</v>
      </c>
      <c r="Y89" s="102"/>
      <c r="Z89" s="102"/>
    </row>
    <row r="90" spans="1:26" x14ac:dyDescent="0.35">
      <c r="X90" s="175"/>
    </row>
  </sheetData>
  <hyperlinks>
    <hyperlink ref="E1" location="ÍNDICE!A1" display="INDICE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zoomScaleNormal="100" workbookViewId="0">
      <selection activeCell="E1" sqref="E1"/>
    </sheetView>
  </sheetViews>
  <sheetFormatPr baseColWidth="10" defaultRowHeight="14.5" x14ac:dyDescent="0.35"/>
  <cols>
    <col min="1" max="1" width="19.1796875" bestFit="1" customWidth="1"/>
    <col min="24" max="24" width="17.54296875" customWidth="1"/>
    <col min="25" max="26" width="17" bestFit="1" customWidth="1"/>
    <col min="27" max="27" width="23.1796875" bestFit="1" customWidth="1"/>
  </cols>
  <sheetData>
    <row r="1" spans="1:30" x14ac:dyDescent="0.35">
      <c r="D1" s="43" t="s">
        <v>124</v>
      </c>
      <c r="E1" s="152" t="s">
        <v>125</v>
      </c>
      <c r="F1" s="198" t="s">
        <v>217</v>
      </c>
      <c r="G1" t="s">
        <v>238</v>
      </c>
    </row>
    <row r="2" spans="1:30" ht="18.5" x14ac:dyDescent="0.45">
      <c r="A2" s="199" t="s">
        <v>86</v>
      </c>
      <c r="D2" s="43"/>
      <c r="E2" s="44"/>
    </row>
    <row r="3" spans="1:30" ht="29" x14ac:dyDescent="0.35">
      <c r="A3" s="153" t="s">
        <v>17</v>
      </c>
      <c r="B3" s="154" t="s">
        <v>250</v>
      </c>
      <c r="C3" s="154">
        <v>2000</v>
      </c>
      <c r="D3" s="154">
        <v>2001</v>
      </c>
      <c r="E3" s="154">
        <v>2002</v>
      </c>
      <c r="F3" s="154">
        <v>2003</v>
      </c>
      <c r="G3" s="154">
        <v>2004</v>
      </c>
      <c r="H3" s="154">
        <v>2005</v>
      </c>
      <c r="I3" s="154">
        <v>2006</v>
      </c>
      <c r="J3" s="154">
        <v>2007</v>
      </c>
      <c r="K3" s="154">
        <v>2008</v>
      </c>
      <c r="L3" s="154">
        <v>2009</v>
      </c>
      <c r="M3" s="154">
        <v>2010</v>
      </c>
      <c r="N3" s="154">
        <v>2011</v>
      </c>
      <c r="O3" s="154">
        <v>2012</v>
      </c>
      <c r="P3" s="154">
        <v>2013</v>
      </c>
      <c r="Q3" s="154">
        <v>2014</v>
      </c>
      <c r="R3" s="154">
        <v>2015</v>
      </c>
      <c r="S3" s="154">
        <v>2016</v>
      </c>
      <c r="T3" s="154">
        <v>2017</v>
      </c>
      <c r="U3" s="154">
        <v>2018</v>
      </c>
      <c r="V3" s="154">
        <v>2019</v>
      </c>
      <c r="W3" s="154">
        <v>2020</v>
      </c>
      <c r="X3" s="153" t="s">
        <v>80</v>
      </c>
      <c r="Y3" s="153" t="s">
        <v>78</v>
      </c>
      <c r="Z3" s="156" t="s">
        <v>155</v>
      </c>
    </row>
    <row r="4" spans="1:30" x14ac:dyDescent="0.35">
      <c r="A4" s="21" t="s">
        <v>0</v>
      </c>
      <c r="B4" s="94">
        <f>SUM(B5:B12)</f>
        <v>129.63</v>
      </c>
      <c r="C4" s="94">
        <f t="shared" ref="C4:Y4" si="0">SUM(C5:C12)</f>
        <v>43.160000000000004</v>
      </c>
      <c r="D4" s="94">
        <f t="shared" si="0"/>
        <v>9.19</v>
      </c>
      <c r="E4" s="94">
        <f t="shared" si="0"/>
        <v>28.680000000000003</v>
      </c>
      <c r="F4" s="94">
        <f t="shared" si="0"/>
        <v>11.440000000000001</v>
      </c>
      <c r="G4" s="94">
        <f t="shared" si="0"/>
        <v>15.97</v>
      </c>
      <c r="H4" s="94">
        <f t="shared" si="0"/>
        <v>116.97</v>
      </c>
      <c r="I4" s="94">
        <f t="shared" si="0"/>
        <v>18.369999999999997</v>
      </c>
      <c r="J4" s="94">
        <f t="shared" si="0"/>
        <v>10.959999999999999</v>
      </c>
      <c r="K4" s="94">
        <f t="shared" si="0"/>
        <v>30.269999999999996</v>
      </c>
      <c r="L4" s="94">
        <f t="shared" si="0"/>
        <v>60.58</v>
      </c>
      <c r="M4" s="94">
        <f t="shared" si="0"/>
        <v>38.14</v>
      </c>
      <c r="N4" s="94">
        <f t="shared" si="0"/>
        <v>47.2</v>
      </c>
      <c r="O4" s="94">
        <f t="shared" si="0"/>
        <v>95.06</v>
      </c>
      <c r="P4" s="94">
        <f t="shared" si="0"/>
        <v>50.86999999999999</v>
      </c>
      <c r="Q4" s="94">
        <f t="shared" si="0"/>
        <v>77.900000000000006</v>
      </c>
      <c r="R4" s="94">
        <f t="shared" si="0"/>
        <v>44.15</v>
      </c>
      <c r="S4" s="94">
        <f t="shared" si="0"/>
        <v>107.44</v>
      </c>
      <c r="T4" s="94">
        <f t="shared" si="0"/>
        <v>98.98</v>
      </c>
      <c r="U4" s="94">
        <f t="shared" si="0"/>
        <v>81.09</v>
      </c>
      <c r="V4" s="94">
        <f t="shared" si="0"/>
        <v>24.62</v>
      </c>
      <c r="W4" s="94">
        <f t="shared" si="0"/>
        <v>17.310000000000002</v>
      </c>
      <c r="X4" s="94">
        <f t="shared" si="0"/>
        <v>0.57000000000000006</v>
      </c>
      <c r="Y4" s="94">
        <f t="shared" si="0"/>
        <v>1158.5499999999997</v>
      </c>
      <c r="Z4" s="95">
        <f>Y4/$Y$66</f>
        <v>0.11328878249883631</v>
      </c>
      <c r="AB4" s="2"/>
      <c r="AC4" s="1"/>
      <c r="AD4" s="1"/>
    </row>
    <row r="5" spans="1:30" x14ac:dyDescent="0.35">
      <c r="A5" s="20" t="s">
        <v>18</v>
      </c>
      <c r="B5" s="96">
        <v>8.64</v>
      </c>
      <c r="C5" s="96">
        <v>3.4000000000000004</v>
      </c>
      <c r="D5" s="96"/>
      <c r="E5" s="96"/>
      <c r="F5" s="96"/>
      <c r="G5" s="96"/>
      <c r="H5" s="96">
        <v>0.22</v>
      </c>
      <c r="I5" s="96"/>
      <c r="J5" s="96"/>
      <c r="K5" s="96">
        <v>1.18</v>
      </c>
      <c r="L5" s="96">
        <v>0.02</v>
      </c>
      <c r="M5" s="96">
        <v>0.16</v>
      </c>
      <c r="N5" s="96"/>
      <c r="O5" s="96"/>
      <c r="P5" s="96"/>
      <c r="Q5" s="96">
        <v>6.65</v>
      </c>
      <c r="R5" s="96">
        <v>0.92</v>
      </c>
      <c r="S5" s="96"/>
      <c r="T5" s="96">
        <v>0.87</v>
      </c>
      <c r="U5" s="96"/>
      <c r="V5" s="96"/>
      <c r="W5" s="96"/>
      <c r="X5" s="96">
        <v>0.04</v>
      </c>
      <c r="Y5" s="96">
        <v>22.100000000000005</v>
      </c>
      <c r="Z5" s="97">
        <f t="shared" ref="Z5:Z66" si="1">Y5/$Y$66</f>
        <v>2.1610479420174212E-3</v>
      </c>
      <c r="AB5" s="3"/>
      <c r="AC5" s="1"/>
      <c r="AD5" s="1"/>
    </row>
    <row r="6" spans="1:30" x14ac:dyDescent="0.35">
      <c r="A6" s="20" t="s">
        <v>19</v>
      </c>
      <c r="B6" s="96">
        <v>4.5399999999999991</v>
      </c>
      <c r="C6" s="96">
        <v>1.74</v>
      </c>
      <c r="D6" s="96">
        <v>0.71</v>
      </c>
      <c r="E6" s="96">
        <v>0.26</v>
      </c>
      <c r="F6" s="96"/>
      <c r="G6" s="96">
        <v>0.05</v>
      </c>
      <c r="H6" s="96">
        <v>0.17</v>
      </c>
      <c r="I6" s="96">
        <v>2.0099999999999998</v>
      </c>
      <c r="J6" s="96">
        <v>0.34</v>
      </c>
      <c r="K6" s="96"/>
      <c r="L6" s="96">
        <v>0.2</v>
      </c>
      <c r="M6" s="96">
        <v>0.64</v>
      </c>
      <c r="N6" s="96">
        <v>0.68</v>
      </c>
      <c r="O6" s="96">
        <v>0.09</v>
      </c>
      <c r="P6" s="96">
        <v>0.33</v>
      </c>
      <c r="Q6" s="96"/>
      <c r="R6" s="96">
        <v>3.16</v>
      </c>
      <c r="S6" s="96"/>
      <c r="T6" s="96"/>
      <c r="U6" s="96"/>
      <c r="V6" s="96"/>
      <c r="W6" s="96"/>
      <c r="X6" s="96">
        <v>0.18</v>
      </c>
      <c r="Y6" s="96">
        <v>15.099999999999998</v>
      </c>
      <c r="Z6" s="97">
        <f t="shared" si="1"/>
        <v>1.4765531187539841E-3</v>
      </c>
      <c r="AB6" s="3"/>
      <c r="AC6" s="1"/>
      <c r="AD6" s="1"/>
    </row>
    <row r="7" spans="1:30" x14ac:dyDescent="0.35">
      <c r="A7" s="20" t="s">
        <v>20</v>
      </c>
      <c r="B7" s="96">
        <v>9.1900000000000013</v>
      </c>
      <c r="C7" s="96">
        <v>4.82</v>
      </c>
      <c r="D7" s="96">
        <v>0.61</v>
      </c>
      <c r="E7" s="96">
        <v>0.18</v>
      </c>
      <c r="F7" s="96"/>
      <c r="G7" s="96">
        <v>0.21</v>
      </c>
      <c r="H7" s="96">
        <v>18.099999999999998</v>
      </c>
      <c r="I7" s="96">
        <v>0.25</v>
      </c>
      <c r="J7" s="96">
        <v>4.22</v>
      </c>
      <c r="K7" s="96">
        <v>1.01</v>
      </c>
      <c r="L7" s="96">
        <v>5.1100000000000003</v>
      </c>
      <c r="M7" s="96">
        <v>1.86</v>
      </c>
      <c r="N7" s="96">
        <v>1.28</v>
      </c>
      <c r="O7" s="96">
        <v>24.810000000000002</v>
      </c>
      <c r="P7" s="96">
        <v>4.28</v>
      </c>
      <c r="Q7" s="96">
        <v>3.96</v>
      </c>
      <c r="R7" s="96">
        <v>0.96</v>
      </c>
      <c r="S7" s="96">
        <v>11.46</v>
      </c>
      <c r="T7" s="96">
        <v>11.850000000000001</v>
      </c>
      <c r="U7" s="96">
        <v>28.970000000000002</v>
      </c>
      <c r="V7" s="96">
        <v>5.75</v>
      </c>
      <c r="W7" s="96"/>
      <c r="X7" s="96">
        <v>0.03</v>
      </c>
      <c r="Y7" s="96">
        <v>138.91</v>
      </c>
      <c r="Z7" s="97">
        <f t="shared" si="1"/>
        <v>1.3583310842789137E-2</v>
      </c>
      <c r="AB7" s="3"/>
      <c r="AC7" s="1"/>
      <c r="AD7" s="1"/>
    </row>
    <row r="8" spans="1:30" x14ac:dyDescent="0.35">
      <c r="A8" s="20" t="s">
        <v>21</v>
      </c>
      <c r="B8" s="96">
        <v>10.32</v>
      </c>
      <c r="C8" s="96">
        <v>4.16</v>
      </c>
      <c r="D8" s="96"/>
      <c r="E8" s="96"/>
      <c r="F8" s="96">
        <v>0.67999999999999994</v>
      </c>
      <c r="G8" s="96"/>
      <c r="H8" s="96">
        <v>0.85</v>
      </c>
      <c r="I8" s="96"/>
      <c r="J8" s="96">
        <v>0.35</v>
      </c>
      <c r="K8" s="96">
        <v>1.07</v>
      </c>
      <c r="L8" s="96"/>
      <c r="M8" s="96"/>
      <c r="N8" s="96">
        <v>0.85</v>
      </c>
      <c r="O8" s="96">
        <v>7.6</v>
      </c>
      <c r="P8" s="96"/>
      <c r="Q8" s="96"/>
      <c r="R8" s="96">
        <v>1.6</v>
      </c>
      <c r="S8" s="96"/>
      <c r="T8" s="96">
        <v>0.85</v>
      </c>
      <c r="U8" s="96"/>
      <c r="V8" s="96">
        <v>0.61</v>
      </c>
      <c r="W8" s="96"/>
      <c r="X8" s="96">
        <v>7.0000000000000007E-2</v>
      </c>
      <c r="Y8" s="96">
        <v>29.010000000000005</v>
      </c>
      <c r="Z8" s="97">
        <f t="shared" si="1"/>
        <v>2.8367421175531852E-3</v>
      </c>
      <c r="AB8" s="3"/>
      <c r="AC8" s="1"/>
      <c r="AD8" s="1"/>
    </row>
    <row r="9" spans="1:30" x14ac:dyDescent="0.35">
      <c r="A9" s="20" t="s">
        <v>22</v>
      </c>
      <c r="B9" s="96">
        <v>5.6999999999999993</v>
      </c>
      <c r="C9" s="96">
        <v>1.44</v>
      </c>
      <c r="D9" s="96">
        <v>0.91</v>
      </c>
      <c r="E9" s="96">
        <v>1.73</v>
      </c>
      <c r="F9" s="96"/>
      <c r="G9" s="96">
        <v>0.9</v>
      </c>
      <c r="H9" s="96">
        <v>79.36</v>
      </c>
      <c r="I9" s="96"/>
      <c r="J9" s="96"/>
      <c r="K9" s="96">
        <v>9.35</v>
      </c>
      <c r="L9" s="96">
        <v>4.22</v>
      </c>
      <c r="M9" s="96">
        <v>15.74</v>
      </c>
      <c r="N9" s="96"/>
      <c r="O9" s="96">
        <v>0.74</v>
      </c>
      <c r="P9" s="96">
        <v>0.31</v>
      </c>
      <c r="Q9" s="96">
        <v>11.08</v>
      </c>
      <c r="R9" s="96">
        <v>6.5</v>
      </c>
      <c r="S9" s="96">
        <v>2.35</v>
      </c>
      <c r="T9" s="96">
        <v>9.34</v>
      </c>
      <c r="U9" s="96"/>
      <c r="V9" s="96"/>
      <c r="W9" s="96"/>
      <c r="X9" s="96"/>
      <c r="Y9" s="96">
        <v>149.66999999999999</v>
      </c>
      <c r="Z9" s="97">
        <f t="shared" si="1"/>
        <v>1.4635477171119789E-2</v>
      </c>
      <c r="AB9" s="3"/>
      <c r="AC9" s="1"/>
      <c r="AD9" s="1"/>
    </row>
    <row r="10" spans="1:30" x14ac:dyDescent="0.35">
      <c r="A10" s="20" t="s">
        <v>23</v>
      </c>
      <c r="B10" s="96">
        <v>22.3</v>
      </c>
      <c r="C10" s="96">
        <v>3.5700000000000003</v>
      </c>
      <c r="D10" s="96"/>
      <c r="E10" s="96">
        <v>0.02</v>
      </c>
      <c r="F10" s="96"/>
      <c r="G10" s="96">
        <v>0.90999999999999992</v>
      </c>
      <c r="H10" s="96">
        <v>2.68</v>
      </c>
      <c r="I10" s="96">
        <v>0.5</v>
      </c>
      <c r="J10" s="96"/>
      <c r="K10" s="96">
        <v>0.15</v>
      </c>
      <c r="L10" s="96">
        <v>0.19</v>
      </c>
      <c r="M10" s="96">
        <v>3.71</v>
      </c>
      <c r="N10" s="96">
        <v>2.7800000000000002</v>
      </c>
      <c r="O10" s="96"/>
      <c r="P10" s="96">
        <v>1.01</v>
      </c>
      <c r="Q10" s="96">
        <v>0.28999999999999998</v>
      </c>
      <c r="R10" s="96">
        <v>3.2399999999999998</v>
      </c>
      <c r="S10" s="96">
        <v>8.9499999999999993</v>
      </c>
      <c r="T10" s="96">
        <v>0.15</v>
      </c>
      <c r="U10" s="96">
        <v>3.0599999999999996</v>
      </c>
      <c r="V10" s="96">
        <v>0.01</v>
      </c>
      <c r="W10" s="96"/>
      <c r="X10" s="96">
        <v>0.06</v>
      </c>
      <c r="Y10" s="96">
        <v>53.58</v>
      </c>
      <c r="Z10" s="97">
        <f t="shared" si="1"/>
        <v>5.2393189472078466E-3</v>
      </c>
      <c r="AB10" s="3"/>
      <c r="AC10" s="1"/>
      <c r="AD10" s="1"/>
    </row>
    <row r="11" spans="1:30" x14ac:dyDescent="0.35">
      <c r="A11" s="20" t="s">
        <v>24</v>
      </c>
      <c r="B11" s="96">
        <v>34.909999999999997</v>
      </c>
      <c r="C11" s="96">
        <v>1.32</v>
      </c>
      <c r="D11" s="96">
        <v>0.44</v>
      </c>
      <c r="E11" s="96"/>
      <c r="F11" s="96">
        <v>0.63</v>
      </c>
      <c r="G11" s="96">
        <v>0.26</v>
      </c>
      <c r="H11" s="96">
        <v>7.0000000000000007E-2</v>
      </c>
      <c r="I11" s="96"/>
      <c r="J11" s="96"/>
      <c r="K11" s="96"/>
      <c r="L11" s="96">
        <v>0.24</v>
      </c>
      <c r="M11" s="96">
        <v>1.1399999999999999</v>
      </c>
      <c r="N11" s="96"/>
      <c r="O11" s="96"/>
      <c r="P11" s="96">
        <v>0.73</v>
      </c>
      <c r="Q11" s="96">
        <v>0.71000000000000008</v>
      </c>
      <c r="R11" s="96">
        <v>2.7</v>
      </c>
      <c r="S11" s="96"/>
      <c r="T11" s="96">
        <v>0.17</v>
      </c>
      <c r="U11" s="96"/>
      <c r="V11" s="96"/>
      <c r="W11" s="96"/>
      <c r="X11" s="96">
        <v>0.05</v>
      </c>
      <c r="Y11" s="96">
        <v>43.37</v>
      </c>
      <c r="Z11" s="97">
        <f t="shared" si="1"/>
        <v>4.2409343549907486E-3</v>
      </c>
      <c r="AB11" s="3"/>
      <c r="AC11" s="1"/>
      <c r="AD11" s="1"/>
    </row>
    <row r="12" spans="1:30" x14ac:dyDescent="0.35">
      <c r="A12" s="20" t="s">
        <v>25</v>
      </c>
      <c r="B12" s="96">
        <v>34.03</v>
      </c>
      <c r="C12" s="96">
        <v>22.71</v>
      </c>
      <c r="D12" s="96">
        <v>6.52</v>
      </c>
      <c r="E12" s="96">
        <v>26.490000000000002</v>
      </c>
      <c r="F12" s="96">
        <v>10.130000000000001</v>
      </c>
      <c r="G12" s="96">
        <v>13.64</v>
      </c>
      <c r="H12" s="96">
        <v>15.520000000000001</v>
      </c>
      <c r="I12" s="96">
        <v>15.61</v>
      </c>
      <c r="J12" s="96">
        <v>6.05</v>
      </c>
      <c r="K12" s="96">
        <v>17.509999999999998</v>
      </c>
      <c r="L12" s="96">
        <v>50.6</v>
      </c>
      <c r="M12" s="96">
        <v>14.89</v>
      </c>
      <c r="N12" s="96">
        <v>41.61</v>
      </c>
      <c r="O12" s="96">
        <v>61.82</v>
      </c>
      <c r="P12" s="96">
        <v>44.209999999999994</v>
      </c>
      <c r="Q12" s="96">
        <v>55.21</v>
      </c>
      <c r="R12" s="96">
        <v>25.07</v>
      </c>
      <c r="S12" s="96">
        <v>84.679999999999993</v>
      </c>
      <c r="T12" s="96">
        <v>75.75</v>
      </c>
      <c r="U12" s="96">
        <v>49.06</v>
      </c>
      <c r="V12" s="96">
        <v>18.25</v>
      </c>
      <c r="W12" s="96">
        <v>17.310000000000002</v>
      </c>
      <c r="X12" s="96">
        <v>0.14000000000000001</v>
      </c>
      <c r="Y12" s="96">
        <v>706.80999999999983</v>
      </c>
      <c r="Z12" s="97">
        <f t="shared" si="1"/>
        <v>6.9115398004404208E-2</v>
      </c>
      <c r="AB12" s="3"/>
      <c r="AC12" s="1"/>
      <c r="AD12" s="1"/>
    </row>
    <row r="13" spans="1:30" x14ac:dyDescent="0.35">
      <c r="A13" s="21" t="s">
        <v>1</v>
      </c>
      <c r="B13" s="94">
        <f>SUM(B14:B16)</f>
        <v>216.16000000000008</v>
      </c>
      <c r="C13" s="94">
        <f t="shared" ref="C13:Y13" si="2">SUM(C14:C16)</f>
        <v>41.260000000000005</v>
      </c>
      <c r="D13" s="94">
        <f t="shared" si="2"/>
        <v>31.9</v>
      </c>
      <c r="E13" s="94">
        <f t="shared" si="2"/>
        <v>29.180000000000003</v>
      </c>
      <c r="F13" s="94">
        <f t="shared" si="2"/>
        <v>29.08</v>
      </c>
      <c r="G13" s="94">
        <f t="shared" si="2"/>
        <v>62.850000000000009</v>
      </c>
      <c r="H13" s="94">
        <f t="shared" si="2"/>
        <v>45.75</v>
      </c>
      <c r="I13" s="94">
        <f t="shared" si="2"/>
        <v>18.730000000000004</v>
      </c>
      <c r="J13" s="94">
        <f t="shared" si="2"/>
        <v>27.779999999999998</v>
      </c>
      <c r="K13" s="94">
        <f t="shared" si="2"/>
        <v>28.570000000000004</v>
      </c>
      <c r="L13" s="94">
        <f t="shared" si="2"/>
        <v>26.419999999999998</v>
      </c>
      <c r="M13" s="94">
        <f t="shared" si="2"/>
        <v>47.650000000000006</v>
      </c>
      <c r="N13" s="94">
        <f t="shared" si="2"/>
        <v>32.469999999999992</v>
      </c>
      <c r="O13" s="94">
        <f t="shared" si="2"/>
        <v>28.15</v>
      </c>
      <c r="P13" s="94">
        <f t="shared" si="2"/>
        <v>25.990000000000002</v>
      </c>
      <c r="Q13" s="94">
        <f t="shared" si="2"/>
        <v>63.17</v>
      </c>
      <c r="R13" s="94">
        <f t="shared" si="2"/>
        <v>43.61</v>
      </c>
      <c r="S13" s="94">
        <f t="shared" si="2"/>
        <v>55.640000000000008</v>
      </c>
      <c r="T13" s="94">
        <f t="shared" si="2"/>
        <v>64.17</v>
      </c>
      <c r="U13" s="94">
        <f t="shared" si="2"/>
        <v>76.179999999999993</v>
      </c>
      <c r="V13" s="94">
        <f t="shared" si="2"/>
        <v>57.050000000000004</v>
      </c>
      <c r="W13" s="94">
        <f t="shared" si="2"/>
        <v>66.14</v>
      </c>
      <c r="X13" s="94">
        <f t="shared" si="2"/>
        <v>1.5800000000000003</v>
      </c>
      <c r="Y13" s="94">
        <f t="shared" si="2"/>
        <v>1119.4800000000002</v>
      </c>
      <c r="Z13" s="95">
        <f t="shared" si="1"/>
        <v>0.10946832353527887</v>
      </c>
      <c r="AB13" s="2"/>
      <c r="AC13" s="1"/>
      <c r="AD13" s="1"/>
    </row>
    <row r="14" spans="1:30" x14ac:dyDescent="0.35">
      <c r="A14" s="20" t="s">
        <v>26</v>
      </c>
      <c r="B14" s="96">
        <v>2.8400000000000003</v>
      </c>
      <c r="C14" s="96">
        <v>0.76</v>
      </c>
      <c r="D14" s="96">
        <v>1.51</v>
      </c>
      <c r="E14" s="96">
        <v>1.69</v>
      </c>
      <c r="F14" s="96">
        <v>0.15</v>
      </c>
      <c r="G14" s="96">
        <v>6.91</v>
      </c>
      <c r="H14" s="96">
        <v>11.03</v>
      </c>
      <c r="I14" s="96">
        <v>0.46</v>
      </c>
      <c r="J14" s="96">
        <v>0.26</v>
      </c>
      <c r="K14" s="96">
        <v>3.55</v>
      </c>
      <c r="L14" s="96">
        <v>3.09</v>
      </c>
      <c r="M14" s="96">
        <v>1.7800000000000002</v>
      </c>
      <c r="N14" s="96">
        <v>0.65</v>
      </c>
      <c r="O14" s="96">
        <v>0.49</v>
      </c>
      <c r="P14" s="96">
        <v>3.08</v>
      </c>
      <c r="Q14" s="96">
        <v>23.409999999999997</v>
      </c>
      <c r="R14" s="96">
        <v>3.2700000000000005</v>
      </c>
      <c r="S14" s="96">
        <v>12.989999999999998</v>
      </c>
      <c r="T14" s="96">
        <v>11.709999999999999</v>
      </c>
      <c r="U14" s="96">
        <v>13.900000000000002</v>
      </c>
      <c r="V14" s="96">
        <v>10.600000000000001</v>
      </c>
      <c r="W14" s="96">
        <v>7.79</v>
      </c>
      <c r="X14" s="96"/>
      <c r="Y14" s="96">
        <v>121.92</v>
      </c>
      <c r="Z14" s="97">
        <f t="shared" si="1"/>
        <v>1.1921944121754026E-2</v>
      </c>
      <c r="AB14" s="3"/>
      <c r="AC14" s="1"/>
      <c r="AD14" s="1"/>
    </row>
    <row r="15" spans="1:30" x14ac:dyDescent="0.35">
      <c r="A15" s="20" t="s">
        <v>27</v>
      </c>
      <c r="B15" s="96">
        <v>0.63</v>
      </c>
      <c r="C15" s="96"/>
      <c r="D15" s="96"/>
      <c r="E15" s="96">
        <v>0.36</v>
      </c>
      <c r="F15" s="96">
        <v>12.18</v>
      </c>
      <c r="G15" s="96">
        <v>1.1100000000000001</v>
      </c>
      <c r="H15" s="96"/>
      <c r="I15" s="96">
        <v>0.46</v>
      </c>
      <c r="J15" s="96">
        <v>0.68</v>
      </c>
      <c r="K15" s="96"/>
      <c r="L15" s="96">
        <v>0.71</v>
      </c>
      <c r="M15" s="96">
        <v>0.31</v>
      </c>
      <c r="N15" s="96"/>
      <c r="O15" s="96"/>
      <c r="P15" s="96"/>
      <c r="Q15" s="96">
        <v>0.53</v>
      </c>
      <c r="R15" s="96">
        <v>0.35</v>
      </c>
      <c r="S15" s="96">
        <v>2.08</v>
      </c>
      <c r="T15" s="96">
        <v>0.95</v>
      </c>
      <c r="U15" s="96">
        <v>0.83</v>
      </c>
      <c r="V15" s="96"/>
      <c r="W15" s="96"/>
      <c r="X15" s="96">
        <v>0.11</v>
      </c>
      <c r="Y15" s="96">
        <v>21.289999999999996</v>
      </c>
      <c r="Z15" s="97">
        <f t="shared" si="1"/>
        <v>2.0818421124683658E-3</v>
      </c>
      <c r="AB15" s="3"/>
      <c r="AC15" s="1"/>
      <c r="AD15" s="1"/>
    </row>
    <row r="16" spans="1:30" x14ac:dyDescent="0.35">
      <c r="A16" s="20" t="s">
        <v>28</v>
      </c>
      <c r="B16" s="96">
        <v>212.69000000000008</v>
      </c>
      <c r="C16" s="96">
        <v>40.500000000000007</v>
      </c>
      <c r="D16" s="96">
        <v>30.389999999999997</v>
      </c>
      <c r="E16" s="96">
        <v>27.130000000000003</v>
      </c>
      <c r="F16" s="96">
        <v>16.75</v>
      </c>
      <c r="G16" s="96">
        <v>54.830000000000005</v>
      </c>
      <c r="H16" s="96">
        <v>34.72</v>
      </c>
      <c r="I16" s="96">
        <v>17.810000000000002</v>
      </c>
      <c r="J16" s="96">
        <v>26.839999999999996</v>
      </c>
      <c r="K16" s="96">
        <v>25.020000000000003</v>
      </c>
      <c r="L16" s="96">
        <v>22.619999999999997</v>
      </c>
      <c r="M16" s="96">
        <v>45.56</v>
      </c>
      <c r="N16" s="96">
        <v>31.819999999999993</v>
      </c>
      <c r="O16" s="96">
        <v>27.66</v>
      </c>
      <c r="P16" s="96">
        <v>22.91</v>
      </c>
      <c r="Q16" s="96">
        <v>39.230000000000004</v>
      </c>
      <c r="R16" s="96">
        <v>39.99</v>
      </c>
      <c r="S16" s="96">
        <v>40.570000000000007</v>
      </c>
      <c r="T16" s="96">
        <v>51.510000000000005</v>
      </c>
      <c r="U16" s="96">
        <v>61.449999999999996</v>
      </c>
      <c r="V16" s="96">
        <v>46.45</v>
      </c>
      <c r="W16" s="96">
        <v>58.349999999999994</v>
      </c>
      <c r="X16" s="96">
        <v>1.4700000000000002</v>
      </c>
      <c r="Y16" s="96">
        <v>976.27000000000021</v>
      </c>
      <c r="Z16" s="97">
        <f t="shared" si="1"/>
        <v>9.5464537301056474E-2</v>
      </c>
      <c r="AB16" s="3"/>
      <c r="AC16" s="1"/>
      <c r="AD16" s="1"/>
    </row>
    <row r="17" spans="1:30" x14ac:dyDescent="0.35">
      <c r="A17" s="21" t="s">
        <v>68</v>
      </c>
      <c r="B17" s="94">
        <f>B18</f>
        <v>0.34</v>
      </c>
      <c r="C17" s="94">
        <f t="shared" ref="C17:Y17" si="3">C18</f>
        <v>0.03</v>
      </c>
      <c r="D17" s="94">
        <f t="shared" si="3"/>
        <v>0</v>
      </c>
      <c r="E17" s="94">
        <f t="shared" si="3"/>
        <v>0</v>
      </c>
      <c r="F17" s="94">
        <f t="shared" si="3"/>
        <v>0</v>
      </c>
      <c r="G17" s="94">
        <f t="shared" si="3"/>
        <v>0</v>
      </c>
      <c r="H17" s="94">
        <f t="shared" si="3"/>
        <v>0.7</v>
      </c>
      <c r="I17" s="94">
        <f t="shared" si="3"/>
        <v>0</v>
      </c>
      <c r="J17" s="94">
        <f t="shared" si="3"/>
        <v>0</v>
      </c>
      <c r="K17" s="94">
        <f t="shared" si="3"/>
        <v>0</v>
      </c>
      <c r="L17" s="94">
        <f t="shared" si="3"/>
        <v>0</v>
      </c>
      <c r="M17" s="94">
        <f t="shared" si="3"/>
        <v>0</v>
      </c>
      <c r="N17" s="94">
        <f t="shared" si="3"/>
        <v>0</v>
      </c>
      <c r="O17" s="94">
        <f t="shared" si="3"/>
        <v>0.16</v>
      </c>
      <c r="P17" s="94">
        <f t="shared" si="3"/>
        <v>0</v>
      </c>
      <c r="Q17" s="94">
        <f t="shared" si="3"/>
        <v>0</v>
      </c>
      <c r="R17" s="94">
        <f t="shared" si="3"/>
        <v>0</v>
      </c>
      <c r="S17" s="94">
        <f t="shared" si="3"/>
        <v>0</v>
      </c>
      <c r="T17" s="94">
        <f t="shared" si="3"/>
        <v>0</v>
      </c>
      <c r="U17" s="94">
        <f t="shared" si="3"/>
        <v>0</v>
      </c>
      <c r="V17" s="94">
        <f t="shared" si="3"/>
        <v>0</v>
      </c>
      <c r="W17" s="94">
        <f t="shared" si="3"/>
        <v>0</v>
      </c>
      <c r="X17" s="94">
        <f t="shared" si="3"/>
        <v>0</v>
      </c>
      <c r="Y17" s="94">
        <f t="shared" si="3"/>
        <v>1.2299999999999998</v>
      </c>
      <c r="Z17" s="95">
        <f t="shared" si="1"/>
        <v>1.2027551894486096E-4</v>
      </c>
      <c r="AB17" s="2"/>
      <c r="AC17" s="1"/>
      <c r="AD17" s="1"/>
    </row>
    <row r="18" spans="1:30" x14ac:dyDescent="0.35">
      <c r="A18" s="20" t="s">
        <v>69</v>
      </c>
      <c r="B18" s="96">
        <v>0.34</v>
      </c>
      <c r="C18" s="96">
        <v>0.03</v>
      </c>
      <c r="D18" s="96"/>
      <c r="E18" s="96"/>
      <c r="F18" s="96"/>
      <c r="G18" s="96"/>
      <c r="H18" s="96">
        <v>0.7</v>
      </c>
      <c r="I18" s="96"/>
      <c r="J18" s="96"/>
      <c r="K18" s="96"/>
      <c r="L18" s="96"/>
      <c r="M18" s="96"/>
      <c r="N18" s="96"/>
      <c r="O18" s="96">
        <v>0.16</v>
      </c>
      <c r="P18" s="96"/>
      <c r="Q18" s="96"/>
      <c r="R18" s="96"/>
      <c r="S18" s="96"/>
      <c r="T18" s="96"/>
      <c r="U18" s="96"/>
      <c r="V18" s="96"/>
      <c r="W18" s="96"/>
      <c r="X18" s="96"/>
      <c r="Y18" s="96">
        <v>1.2299999999999998</v>
      </c>
      <c r="Z18" s="97">
        <f t="shared" si="1"/>
        <v>1.2027551894486096E-4</v>
      </c>
      <c r="AB18" s="3"/>
      <c r="AC18" s="1"/>
      <c r="AD18" s="1"/>
    </row>
    <row r="19" spans="1:30" x14ac:dyDescent="0.35">
      <c r="A19" s="21" t="s">
        <v>2</v>
      </c>
      <c r="B19" s="94">
        <f>SUM(B20:B22)</f>
        <v>171.21999999999994</v>
      </c>
      <c r="C19" s="94">
        <f t="shared" ref="C19:Y19" si="4">SUM(C20:C22)</f>
        <v>46.050000000000004</v>
      </c>
      <c r="D19" s="94">
        <f t="shared" si="4"/>
        <v>28.179999999999996</v>
      </c>
      <c r="E19" s="94">
        <f t="shared" si="4"/>
        <v>5.5200000000000005</v>
      </c>
      <c r="F19" s="94">
        <f t="shared" si="4"/>
        <v>10.8</v>
      </c>
      <c r="G19" s="94">
        <f t="shared" si="4"/>
        <v>22.220000000000006</v>
      </c>
      <c r="H19" s="94">
        <f t="shared" si="4"/>
        <v>30.240000000000002</v>
      </c>
      <c r="I19" s="94">
        <f t="shared" si="4"/>
        <v>11.790000000000001</v>
      </c>
      <c r="J19" s="94">
        <f t="shared" si="4"/>
        <v>15.52</v>
      </c>
      <c r="K19" s="94">
        <f t="shared" si="4"/>
        <v>7.64</v>
      </c>
      <c r="L19" s="94">
        <f t="shared" si="4"/>
        <v>32.619999999999997</v>
      </c>
      <c r="M19" s="94">
        <f t="shared" si="4"/>
        <v>25.540000000000003</v>
      </c>
      <c r="N19" s="94">
        <f t="shared" si="4"/>
        <v>25.7</v>
      </c>
      <c r="O19" s="94">
        <f t="shared" si="4"/>
        <v>50.59</v>
      </c>
      <c r="P19" s="94">
        <f t="shared" si="4"/>
        <v>48.53</v>
      </c>
      <c r="Q19" s="94">
        <f t="shared" si="4"/>
        <v>48.84</v>
      </c>
      <c r="R19" s="94">
        <f t="shared" si="4"/>
        <v>73.81</v>
      </c>
      <c r="S19" s="94">
        <f t="shared" si="4"/>
        <v>42.519999999999996</v>
      </c>
      <c r="T19" s="94">
        <f t="shared" si="4"/>
        <v>25.709999999999997</v>
      </c>
      <c r="U19" s="94">
        <f t="shared" si="4"/>
        <v>28.779999999999998</v>
      </c>
      <c r="V19" s="94">
        <f t="shared" si="4"/>
        <v>21.86</v>
      </c>
      <c r="W19" s="94">
        <f t="shared" si="4"/>
        <v>5.33</v>
      </c>
      <c r="X19" s="94">
        <f t="shared" si="4"/>
        <v>19.739999999999998</v>
      </c>
      <c r="Y19" s="94">
        <f t="shared" si="4"/>
        <v>798.74999999999977</v>
      </c>
      <c r="Z19" s="95">
        <f t="shared" si="1"/>
        <v>7.8105748583095672E-2</v>
      </c>
      <c r="AB19" s="2"/>
      <c r="AC19" s="1"/>
      <c r="AD19" s="1"/>
    </row>
    <row r="20" spans="1:30" x14ac:dyDescent="0.35">
      <c r="A20" s="20" t="s">
        <v>29</v>
      </c>
      <c r="B20" s="96">
        <v>25.650000000000006</v>
      </c>
      <c r="C20" s="96">
        <v>4.34</v>
      </c>
      <c r="D20" s="96"/>
      <c r="E20" s="96">
        <v>0.37</v>
      </c>
      <c r="F20" s="96">
        <v>2.57</v>
      </c>
      <c r="G20" s="96">
        <v>0.46</v>
      </c>
      <c r="H20" s="96">
        <v>10</v>
      </c>
      <c r="I20" s="96"/>
      <c r="J20" s="96">
        <v>1.94</v>
      </c>
      <c r="K20" s="96">
        <v>0.03</v>
      </c>
      <c r="L20" s="96">
        <v>7.9999999999999991</v>
      </c>
      <c r="M20" s="96">
        <v>2.66</v>
      </c>
      <c r="N20" s="96">
        <v>7.53</v>
      </c>
      <c r="O20" s="96">
        <v>15.219999999999999</v>
      </c>
      <c r="P20" s="96">
        <v>15.379999999999999</v>
      </c>
      <c r="Q20" s="96">
        <v>1.19</v>
      </c>
      <c r="R20" s="96">
        <v>0.45</v>
      </c>
      <c r="S20" s="96">
        <v>3.2399999999999998</v>
      </c>
      <c r="T20" s="96">
        <v>0.23</v>
      </c>
      <c r="U20" s="96"/>
      <c r="V20" s="96">
        <v>0.36</v>
      </c>
      <c r="W20" s="96"/>
      <c r="X20" s="96">
        <v>0.18</v>
      </c>
      <c r="Y20" s="96">
        <v>99.800000000000011</v>
      </c>
      <c r="Z20" s="97">
        <f t="shared" si="1"/>
        <v>9.7589404802415677E-3</v>
      </c>
      <c r="AB20" s="3"/>
      <c r="AC20" s="1"/>
      <c r="AD20" s="1"/>
    </row>
    <row r="21" spans="1:30" x14ac:dyDescent="0.35">
      <c r="A21" s="20" t="s">
        <v>30</v>
      </c>
      <c r="B21" s="96">
        <v>1.31</v>
      </c>
      <c r="C21" s="96">
        <v>0.59</v>
      </c>
      <c r="D21" s="96"/>
      <c r="E21" s="96"/>
      <c r="F21" s="96"/>
      <c r="G21" s="96">
        <v>7.0000000000000007E-2</v>
      </c>
      <c r="H21" s="96">
        <v>0.49</v>
      </c>
      <c r="I21" s="96"/>
      <c r="J21" s="96"/>
      <c r="K21" s="96">
        <v>0.77</v>
      </c>
      <c r="L21" s="96">
        <v>0.64</v>
      </c>
      <c r="M21" s="96">
        <v>0.38</v>
      </c>
      <c r="N21" s="96"/>
      <c r="O21" s="96">
        <v>2.02</v>
      </c>
      <c r="P21" s="96"/>
      <c r="Q21" s="96">
        <v>0.44999999999999996</v>
      </c>
      <c r="R21" s="96">
        <v>0.63</v>
      </c>
      <c r="S21" s="96">
        <v>0.12</v>
      </c>
      <c r="T21" s="96"/>
      <c r="U21" s="96"/>
      <c r="V21" s="96"/>
      <c r="W21" s="96">
        <v>0.53</v>
      </c>
      <c r="X21" s="96"/>
      <c r="Y21" s="96">
        <v>8</v>
      </c>
      <c r="Z21" s="97">
        <f t="shared" si="1"/>
        <v>7.8227979801535593E-4</v>
      </c>
      <c r="AB21" s="3"/>
      <c r="AC21" s="1"/>
      <c r="AD21" s="1"/>
    </row>
    <row r="22" spans="1:30" x14ac:dyDescent="0.35">
      <c r="A22" s="20" t="s">
        <v>31</v>
      </c>
      <c r="B22" s="96">
        <v>144.25999999999993</v>
      </c>
      <c r="C22" s="96">
        <v>41.120000000000005</v>
      </c>
      <c r="D22" s="96">
        <v>28.179999999999996</v>
      </c>
      <c r="E22" s="96">
        <v>5.15</v>
      </c>
      <c r="F22" s="96">
        <v>8.23</v>
      </c>
      <c r="G22" s="96">
        <v>21.690000000000005</v>
      </c>
      <c r="H22" s="96">
        <v>19.75</v>
      </c>
      <c r="I22" s="96">
        <v>11.790000000000001</v>
      </c>
      <c r="J22" s="96">
        <v>13.58</v>
      </c>
      <c r="K22" s="96">
        <v>6.84</v>
      </c>
      <c r="L22" s="96">
        <v>23.979999999999997</v>
      </c>
      <c r="M22" s="96">
        <v>22.500000000000004</v>
      </c>
      <c r="N22" s="96">
        <v>18.169999999999998</v>
      </c>
      <c r="O22" s="96">
        <v>33.35</v>
      </c>
      <c r="P22" s="96">
        <v>33.15</v>
      </c>
      <c r="Q22" s="96">
        <v>47.2</v>
      </c>
      <c r="R22" s="96">
        <v>72.73</v>
      </c>
      <c r="S22" s="96">
        <v>39.159999999999997</v>
      </c>
      <c r="T22" s="96">
        <v>25.479999999999997</v>
      </c>
      <c r="U22" s="96">
        <v>28.779999999999998</v>
      </c>
      <c r="V22" s="96">
        <v>21.5</v>
      </c>
      <c r="W22" s="96">
        <v>4.8</v>
      </c>
      <c r="X22" s="96">
        <v>19.559999999999999</v>
      </c>
      <c r="Y22" s="96">
        <v>690.94999999999982</v>
      </c>
      <c r="Z22" s="97">
        <f t="shared" si="1"/>
        <v>6.7564528304838764E-2</v>
      </c>
      <c r="AB22" s="3"/>
      <c r="AC22" s="1"/>
      <c r="AD22" s="1"/>
    </row>
    <row r="23" spans="1:30" x14ac:dyDescent="0.35">
      <c r="A23" s="21" t="s">
        <v>3</v>
      </c>
      <c r="B23" s="94">
        <f>SUM(B24:B32)</f>
        <v>15.34</v>
      </c>
      <c r="C23" s="94">
        <f t="shared" ref="C23:Y23" si="5">SUM(C24:C32)</f>
        <v>4.18</v>
      </c>
      <c r="D23" s="94">
        <f t="shared" si="5"/>
        <v>0.22</v>
      </c>
      <c r="E23" s="94">
        <f t="shared" si="5"/>
        <v>0.09</v>
      </c>
      <c r="F23" s="94">
        <f t="shared" si="5"/>
        <v>0.08</v>
      </c>
      <c r="G23" s="94">
        <f t="shared" si="5"/>
        <v>0.99</v>
      </c>
      <c r="H23" s="94">
        <f t="shared" si="5"/>
        <v>0.98</v>
      </c>
      <c r="I23" s="94">
        <f t="shared" si="5"/>
        <v>1.59</v>
      </c>
      <c r="J23" s="94">
        <f t="shared" si="5"/>
        <v>1.95</v>
      </c>
      <c r="K23" s="94">
        <f t="shared" si="5"/>
        <v>0.15</v>
      </c>
      <c r="L23" s="94">
        <f t="shared" si="5"/>
        <v>0.84000000000000008</v>
      </c>
      <c r="M23" s="94">
        <f t="shared" si="5"/>
        <v>2.09</v>
      </c>
      <c r="N23" s="94">
        <f t="shared" si="5"/>
        <v>0.75</v>
      </c>
      <c r="O23" s="94">
        <f t="shared" si="5"/>
        <v>6.92</v>
      </c>
      <c r="P23" s="94">
        <f t="shared" si="5"/>
        <v>0.45</v>
      </c>
      <c r="Q23" s="94">
        <f t="shared" si="5"/>
        <v>2.5700000000000003</v>
      </c>
      <c r="R23" s="94">
        <f t="shared" si="5"/>
        <v>1.05</v>
      </c>
      <c r="S23" s="94">
        <f t="shared" si="5"/>
        <v>0.11</v>
      </c>
      <c r="T23" s="94">
        <f t="shared" si="5"/>
        <v>0.15000000000000002</v>
      </c>
      <c r="U23" s="94">
        <f t="shared" si="5"/>
        <v>0.13</v>
      </c>
      <c r="V23" s="94">
        <f t="shared" si="5"/>
        <v>0.47</v>
      </c>
      <c r="W23" s="94">
        <f t="shared" si="5"/>
        <v>0.26</v>
      </c>
      <c r="X23" s="94">
        <f t="shared" si="5"/>
        <v>0.51</v>
      </c>
      <c r="Y23" s="94">
        <f t="shared" si="5"/>
        <v>41.87</v>
      </c>
      <c r="Z23" s="95">
        <f t="shared" si="1"/>
        <v>4.0942568928628688E-3</v>
      </c>
      <c r="AB23" s="2"/>
      <c r="AC23" s="1"/>
      <c r="AD23" s="1"/>
    </row>
    <row r="24" spans="1:30" x14ac:dyDescent="0.35">
      <c r="A24" s="20" t="s">
        <v>32</v>
      </c>
      <c r="B24" s="96">
        <v>0.09</v>
      </c>
      <c r="C24" s="96"/>
      <c r="D24" s="96"/>
      <c r="E24" s="96"/>
      <c r="F24" s="96"/>
      <c r="G24" s="96"/>
      <c r="H24" s="96">
        <v>0.09</v>
      </c>
      <c r="I24" s="96">
        <v>0.15</v>
      </c>
      <c r="J24" s="96"/>
      <c r="K24" s="96"/>
      <c r="L24" s="96"/>
      <c r="M24" s="96">
        <v>0.13</v>
      </c>
      <c r="N24" s="96"/>
      <c r="O24" s="96"/>
      <c r="P24" s="96"/>
      <c r="Q24" s="96"/>
      <c r="R24" s="96"/>
      <c r="S24" s="96">
        <v>0.03</v>
      </c>
      <c r="T24" s="96"/>
      <c r="U24" s="96"/>
      <c r="V24" s="96"/>
      <c r="W24" s="96"/>
      <c r="X24" s="96"/>
      <c r="Y24" s="96">
        <v>0.49</v>
      </c>
      <c r="Z24" s="97">
        <f t="shared" si="1"/>
        <v>4.7914637628440555E-5</v>
      </c>
      <c r="AB24" s="3"/>
      <c r="AC24" s="1"/>
      <c r="AD24" s="1"/>
    </row>
    <row r="25" spans="1:30" x14ac:dyDescent="0.35">
      <c r="A25" s="20" t="s">
        <v>33</v>
      </c>
      <c r="B25" s="96">
        <v>7.49</v>
      </c>
      <c r="C25" s="96">
        <v>1.6</v>
      </c>
      <c r="D25" s="96"/>
      <c r="E25" s="96"/>
      <c r="F25" s="96">
        <v>0.08</v>
      </c>
      <c r="G25" s="96">
        <v>0.6</v>
      </c>
      <c r="H25" s="96">
        <v>0.19</v>
      </c>
      <c r="I25" s="96"/>
      <c r="J25" s="96">
        <v>0.03</v>
      </c>
      <c r="K25" s="96"/>
      <c r="L25" s="96">
        <v>0.32</v>
      </c>
      <c r="M25" s="96">
        <v>0.15</v>
      </c>
      <c r="N25" s="96">
        <v>0.4</v>
      </c>
      <c r="O25" s="96"/>
      <c r="P25" s="96">
        <v>0.03</v>
      </c>
      <c r="Q25" s="96"/>
      <c r="R25" s="96">
        <v>0.08</v>
      </c>
      <c r="S25" s="96"/>
      <c r="T25" s="96"/>
      <c r="U25" s="96"/>
      <c r="V25" s="96"/>
      <c r="W25" s="96"/>
      <c r="X25" s="96">
        <v>0.2</v>
      </c>
      <c r="Y25" s="96">
        <v>11.169999999999998</v>
      </c>
      <c r="Z25" s="97">
        <f t="shared" si="1"/>
        <v>1.0922581679789407E-3</v>
      </c>
      <c r="AB25" s="3"/>
      <c r="AC25" s="1"/>
      <c r="AD25" s="1"/>
    </row>
    <row r="26" spans="1:30" x14ac:dyDescent="0.35">
      <c r="A26" s="20" t="s">
        <v>34</v>
      </c>
      <c r="B26" s="96">
        <v>0.91999999999999993</v>
      </c>
      <c r="C26" s="96">
        <v>0.14000000000000001</v>
      </c>
      <c r="D26" s="96">
        <v>0.22</v>
      </c>
      <c r="E26" s="96"/>
      <c r="F26" s="96"/>
      <c r="G26" s="96">
        <v>0.04</v>
      </c>
      <c r="H26" s="96"/>
      <c r="I26" s="96">
        <v>1.01</v>
      </c>
      <c r="J26" s="96">
        <v>0.35</v>
      </c>
      <c r="K26" s="96">
        <v>0.02</v>
      </c>
      <c r="L26" s="96">
        <v>0.08</v>
      </c>
      <c r="M26" s="96"/>
      <c r="N26" s="96"/>
      <c r="O26" s="96"/>
      <c r="P26" s="96"/>
      <c r="Q26" s="96">
        <v>0.04</v>
      </c>
      <c r="R26" s="96">
        <v>0.33</v>
      </c>
      <c r="S26" s="96"/>
      <c r="T26" s="96">
        <v>0.05</v>
      </c>
      <c r="U26" s="96"/>
      <c r="V26" s="96"/>
      <c r="W26" s="96"/>
      <c r="X26" s="96"/>
      <c r="Y26" s="96">
        <v>3.2</v>
      </c>
      <c r="Z26" s="97">
        <f t="shared" si="1"/>
        <v>3.1291191920614244E-4</v>
      </c>
      <c r="AB26" s="3"/>
      <c r="AC26" s="1"/>
      <c r="AD26" s="1"/>
    </row>
    <row r="27" spans="1:30" x14ac:dyDescent="0.35">
      <c r="A27" s="20" t="s">
        <v>61</v>
      </c>
      <c r="B27" s="96">
        <v>0.56000000000000005</v>
      </c>
      <c r="C27" s="96">
        <v>0.1</v>
      </c>
      <c r="D27" s="96"/>
      <c r="E27" s="96"/>
      <c r="F27" s="96"/>
      <c r="G27" s="96">
        <v>0.1</v>
      </c>
      <c r="H27" s="96">
        <v>0.23</v>
      </c>
      <c r="I27" s="96"/>
      <c r="J27" s="96">
        <v>7.0000000000000007E-2</v>
      </c>
      <c r="K27" s="96"/>
      <c r="L27" s="96">
        <v>0.43</v>
      </c>
      <c r="M27" s="96">
        <v>0.73</v>
      </c>
      <c r="N27" s="96">
        <v>0.31</v>
      </c>
      <c r="O27" s="96">
        <v>1.63</v>
      </c>
      <c r="P27" s="96"/>
      <c r="Q27" s="96">
        <v>0.15</v>
      </c>
      <c r="R27" s="96"/>
      <c r="S27" s="96"/>
      <c r="T27" s="96"/>
      <c r="U27" s="96"/>
      <c r="V27" s="96"/>
      <c r="W27" s="96"/>
      <c r="X27" s="96"/>
      <c r="Y27" s="96">
        <v>4.3100000000000005</v>
      </c>
      <c r="Z27" s="97">
        <f t="shared" si="1"/>
        <v>4.2145324118077307E-4</v>
      </c>
      <c r="AB27" s="3"/>
      <c r="AC27" s="1"/>
      <c r="AD27" s="1"/>
    </row>
    <row r="28" spans="1:30" x14ac:dyDescent="0.35">
      <c r="A28" s="20" t="s">
        <v>35</v>
      </c>
      <c r="B28" s="96">
        <v>1.9700000000000004</v>
      </c>
      <c r="C28" s="96">
        <v>0.57999999999999996</v>
      </c>
      <c r="D28" s="96"/>
      <c r="E28" s="96"/>
      <c r="F28" s="96"/>
      <c r="G28" s="96"/>
      <c r="H28" s="96">
        <v>0.4</v>
      </c>
      <c r="I28" s="96">
        <v>0.09</v>
      </c>
      <c r="J28" s="96">
        <v>0.99</v>
      </c>
      <c r="K28" s="96">
        <v>0.13</v>
      </c>
      <c r="L28" s="96"/>
      <c r="M28" s="96">
        <v>0.94</v>
      </c>
      <c r="N28" s="96"/>
      <c r="O28" s="96">
        <v>1.1399999999999999</v>
      </c>
      <c r="P28" s="96"/>
      <c r="Q28" s="96">
        <v>0.1</v>
      </c>
      <c r="R28" s="96"/>
      <c r="S28" s="96"/>
      <c r="T28" s="96"/>
      <c r="U28" s="96">
        <v>0.1</v>
      </c>
      <c r="V28" s="96"/>
      <c r="W28" s="96"/>
      <c r="X28" s="96"/>
      <c r="Y28" s="96">
        <v>6.4399999999999986</v>
      </c>
      <c r="Z28" s="97">
        <f t="shared" si="1"/>
        <v>6.2973523740236141E-4</v>
      </c>
      <c r="AB28" s="3"/>
      <c r="AC28" s="1"/>
      <c r="AD28" s="1"/>
    </row>
    <row r="29" spans="1:30" x14ac:dyDescent="0.35">
      <c r="A29" s="20" t="s">
        <v>62</v>
      </c>
      <c r="B29" s="96">
        <v>0.19</v>
      </c>
      <c r="C29" s="96">
        <v>0.53</v>
      </c>
      <c r="D29" s="96"/>
      <c r="E29" s="96"/>
      <c r="F29" s="96"/>
      <c r="G29" s="96">
        <v>0.16</v>
      </c>
      <c r="H29" s="96"/>
      <c r="I29" s="96">
        <v>0.34</v>
      </c>
      <c r="J29" s="96">
        <v>0.1</v>
      </c>
      <c r="K29" s="96"/>
      <c r="L29" s="96"/>
      <c r="M29" s="96"/>
      <c r="N29" s="96"/>
      <c r="O29" s="96"/>
      <c r="P29" s="96"/>
      <c r="Q29" s="96"/>
      <c r="R29" s="96">
        <v>0.09</v>
      </c>
      <c r="S29" s="96">
        <v>0.06</v>
      </c>
      <c r="T29" s="96"/>
      <c r="U29" s="96"/>
      <c r="V29" s="96"/>
      <c r="W29" s="96"/>
      <c r="X29" s="96"/>
      <c r="Y29" s="96">
        <v>1.4700000000000002</v>
      </c>
      <c r="Z29" s="97">
        <f t="shared" si="1"/>
        <v>1.4374391288532169E-4</v>
      </c>
      <c r="AB29" s="3"/>
      <c r="AC29" s="1"/>
      <c r="AD29" s="1"/>
    </row>
    <row r="30" spans="1:30" x14ac:dyDescent="0.35">
      <c r="A30" s="20" t="s">
        <v>36</v>
      </c>
      <c r="B30" s="96">
        <v>0.03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>
        <v>1.99</v>
      </c>
      <c r="R30" s="96"/>
      <c r="S30" s="96"/>
      <c r="T30" s="96"/>
      <c r="U30" s="96"/>
      <c r="V30" s="96"/>
      <c r="W30" s="96"/>
      <c r="X30" s="96"/>
      <c r="Y30" s="96">
        <v>2.02</v>
      </c>
      <c r="Z30" s="97">
        <f t="shared" si="1"/>
        <v>1.9752564899887739E-4</v>
      </c>
      <c r="AB30" s="3"/>
      <c r="AC30" s="1"/>
      <c r="AD30" s="1"/>
    </row>
    <row r="31" spans="1:30" x14ac:dyDescent="0.35">
      <c r="A31" s="20" t="s">
        <v>37</v>
      </c>
      <c r="B31" s="96">
        <v>0.68</v>
      </c>
      <c r="C31" s="96">
        <v>0.31999999999999995</v>
      </c>
      <c r="D31" s="96"/>
      <c r="E31" s="96"/>
      <c r="F31" s="96"/>
      <c r="G31" s="96">
        <v>0.09</v>
      </c>
      <c r="H31" s="96"/>
      <c r="I31" s="96"/>
      <c r="J31" s="96">
        <v>0.36</v>
      </c>
      <c r="K31" s="96"/>
      <c r="L31" s="96">
        <v>0.01</v>
      </c>
      <c r="M31" s="96"/>
      <c r="N31" s="96"/>
      <c r="O31" s="96">
        <v>0.27</v>
      </c>
      <c r="P31" s="96">
        <v>0.36</v>
      </c>
      <c r="Q31" s="96">
        <v>0.15</v>
      </c>
      <c r="R31" s="96"/>
      <c r="S31" s="96"/>
      <c r="T31" s="96">
        <v>0.1</v>
      </c>
      <c r="U31" s="96"/>
      <c r="V31" s="96"/>
      <c r="W31" s="96"/>
      <c r="X31" s="96"/>
      <c r="Y31" s="96">
        <v>2.3400000000000003</v>
      </c>
      <c r="Z31" s="97">
        <f t="shared" si="1"/>
        <v>2.2881684091949166E-4</v>
      </c>
      <c r="AB31" s="3"/>
      <c r="AC31" s="1"/>
      <c r="AD31" s="1"/>
    </row>
    <row r="32" spans="1:30" x14ac:dyDescent="0.35">
      <c r="A32" s="20" t="s">
        <v>38</v>
      </c>
      <c r="B32" s="96">
        <v>3.4099999999999997</v>
      </c>
      <c r="C32" s="96">
        <v>0.91</v>
      </c>
      <c r="D32" s="96"/>
      <c r="E32" s="96">
        <v>0.09</v>
      </c>
      <c r="F32" s="96"/>
      <c r="G32" s="96"/>
      <c r="H32" s="96">
        <v>7.0000000000000007E-2</v>
      </c>
      <c r="I32" s="96"/>
      <c r="J32" s="96">
        <v>0.05</v>
      </c>
      <c r="K32" s="96"/>
      <c r="L32" s="96"/>
      <c r="M32" s="96">
        <v>0.14000000000000001</v>
      </c>
      <c r="N32" s="96">
        <v>0.04</v>
      </c>
      <c r="O32" s="96">
        <v>3.88</v>
      </c>
      <c r="P32" s="96">
        <v>0.06</v>
      </c>
      <c r="Q32" s="96">
        <v>0.14000000000000001</v>
      </c>
      <c r="R32" s="96">
        <v>0.55000000000000004</v>
      </c>
      <c r="S32" s="96">
        <v>0.02</v>
      </c>
      <c r="T32" s="96"/>
      <c r="U32" s="96">
        <v>0.03</v>
      </c>
      <c r="V32" s="96">
        <v>0.47</v>
      </c>
      <c r="W32" s="96">
        <v>0.26</v>
      </c>
      <c r="X32" s="96">
        <v>0.31</v>
      </c>
      <c r="Y32" s="96">
        <v>10.430000000000001</v>
      </c>
      <c r="Z32" s="97">
        <f t="shared" si="1"/>
        <v>1.0198972866625204E-3</v>
      </c>
      <c r="AB32" s="3"/>
      <c r="AC32" s="1"/>
      <c r="AD32" s="1"/>
    </row>
    <row r="33" spans="1:30" x14ac:dyDescent="0.35">
      <c r="A33" s="21" t="s">
        <v>4</v>
      </c>
      <c r="B33" s="94">
        <f>SUM(B34:B38)</f>
        <v>184.4</v>
      </c>
      <c r="C33" s="94">
        <f t="shared" ref="C33:Y33" si="6">SUM(C34:C38)</f>
        <v>26.939999999999998</v>
      </c>
      <c r="D33" s="94">
        <f t="shared" si="6"/>
        <v>4.3400000000000007</v>
      </c>
      <c r="E33" s="94">
        <f t="shared" si="6"/>
        <v>1.07</v>
      </c>
      <c r="F33" s="94">
        <f t="shared" si="6"/>
        <v>8.1199999999999992</v>
      </c>
      <c r="G33" s="94">
        <f t="shared" si="6"/>
        <v>24.310000000000002</v>
      </c>
      <c r="H33" s="94">
        <f t="shared" si="6"/>
        <v>5.87</v>
      </c>
      <c r="I33" s="94">
        <f t="shared" si="6"/>
        <v>0.5</v>
      </c>
      <c r="J33" s="94">
        <f t="shared" si="6"/>
        <v>0.49000000000000005</v>
      </c>
      <c r="K33" s="94">
        <f t="shared" si="6"/>
        <v>7.14</v>
      </c>
      <c r="L33" s="94">
        <f t="shared" si="6"/>
        <v>7.24</v>
      </c>
      <c r="M33" s="94">
        <f t="shared" si="6"/>
        <v>12.970000000000002</v>
      </c>
      <c r="N33" s="94">
        <f t="shared" si="6"/>
        <v>5.6400000000000006</v>
      </c>
      <c r="O33" s="94">
        <f t="shared" si="6"/>
        <v>13.57</v>
      </c>
      <c r="P33" s="94">
        <f t="shared" si="6"/>
        <v>4.83</v>
      </c>
      <c r="Q33" s="94">
        <f t="shared" si="6"/>
        <v>12.46</v>
      </c>
      <c r="R33" s="94">
        <f t="shared" si="6"/>
        <v>12.01</v>
      </c>
      <c r="S33" s="94">
        <f t="shared" si="6"/>
        <v>5.45</v>
      </c>
      <c r="T33" s="94">
        <f t="shared" si="6"/>
        <v>19.64</v>
      </c>
      <c r="U33" s="94">
        <f t="shared" si="6"/>
        <v>8.129999999999999</v>
      </c>
      <c r="V33" s="94">
        <f t="shared" si="6"/>
        <v>3.68</v>
      </c>
      <c r="W33" s="94">
        <f t="shared" si="6"/>
        <v>6.67</v>
      </c>
      <c r="X33" s="94">
        <f t="shared" si="6"/>
        <v>1.3699999999999999</v>
      </c>
      <c r="Y33" s="94">
        <f t="shared" si="6"/>
        <v>376.84000000000003</v>
      </c>
      <c r="Z33" s="95">
        <f t="shared" si="1"/>
        <v>3.6849289885513344E-2</v>
      </c>
      <c r="AB33" s="2"/>
      <c r="AC33" s="1"/>
      <c r="AD33" s="1"/>
    </row>
    <row r="34" spans="1:30" x14ac:dyDescent="0.35">
      <c r="A34" s="20" t="s">
        <v>39</v>
      </c>
      <c r="B34" s="96">
        <v>98.450000000000017</v>
      </c>
      <c r="C34" s="96">
        <v>3.65</v>
      </c>
      <c r="D34" s="96">
        <v>3.9</v>
      </c>
      <c r="E34" s="96">
        <v>0.88</v>
      </c>
      <c r="F34" s="96">
        <v>6.6199999999999992</v>
      </c>
      <c r="G34" s="96">
        <v>1.87</v>
      </c>
      <c r="H34" s="96">
        <v>1.45</v>
      </c>
      <c r="I34" s="96">
        <v>0.33999999999999997</v>
      </c>
      <c r="J34" s="96">
        <v>0.14000000000000001</v>
      </c>
      <c r="K34" s="96">
        <v>3.13</v>
      </c>
      <c r="L34" s="96">
        <v>4.45</v>
      </c>
      <c r="M34" s="96">
        <v>7.0000000000000009</v>
      </c>
      <c r="N34" s="96">
        <v>4.4000000000000004</v>
      </c>
      <c r="O34" s="96">
        <v>9.6999999999999993</v>
      </c>
      <c r="P34" s="96">
        <v>3.05</v>
      </c>
      <c r="Q34" s="96">
        <v>1.98</v>
      </c>
      <c r="R34" s="96">
        <v>3.4499999999999997</v>
      </c>
      <c r="S34" s="96">
        <v>0.9</v>
      </c>
      <c r="T34" s="96">
        <v>7.18</v>
      </c>
      <c r="U34" s="96">
        <v>0.86</v>
      </c>
      <c r="V34" s="96">
        <v>2.75</v>
      </c>
      <c r="W34" s="96">
        <v>6.42</v>
      </c>
      <c r="X34" s="96">
        <v>0.76</v>
      </c>
      <c r="Y34" s="96">
        <v>173.33000000000004</v>
      </c>
      <c r="Z34" s="97">
        <f t="shared" si="1"/>
        <v>1.6949069673750209E-2</v>
      </c>
      <c r="AB34" s="3"/>
      <c r="AC34" s="1"/>
      <c r="AD34" s="1"/>
    </row>
    <row r="35" spans="1:30" x14ac:dyDescent="0.35">
      <c r="A35" s="20" t="s">
        <v>40</v>
      </c>
      <c r="B35" s="96">
        <v>5.65</v>
      </c>
      <c r="C35" s="96">
        <v>1.3699999999999999</v>
      </c>
      <c r="D35" s="96"/>
      <c r="E35" s="96"/>
      <c r="F35" s="96">
        <v>0.48</v>
      </c>
      <c r="G35" s="96">
        <v>0.21</v>
      </c>
      <c r="H35" s="96">
        <v>0.36</v>
      </c>
      <c r="I35" s="96"/>
      <c r="J35" s="96"/>
      <c r="K35" s="96">
        <v>0.33</v>
      </c>
      <c r="L35" s="96">
        <v>0.11</v>
      </c>
      <c r="M35" s="96">
        <v>0.7</v>
      </c>
      <c r="N35" s="96">
        <v>0.13</v>
      </c>
      <c r="O35" s="96">
        <v>0.15</v>
      </c>
      <c r="P35" s="96">
        <v>0.39</v>
      </c>
      <c r="Q35" s="96"/>
      <c r="R35" s="96">
        <v>0.63</v>
      </c>
      <c r="S35" s="96"/>
      <c r="T35" s="96">
        <v>1.05</v>
      </c>
      <c r="U35" s="96">
        <v>0.17</v>
      </c>
      <c r="V35" s="96">
        <v>0.22</v>
      </c>
      <c r="W35" s="96"/>
      <c r="X35" s="96">
        <v>0.18</v>
      </c>
      <c r="Y35" s="96">
        <v>12.130000000000003</v>
      </c>
      <c r="Z35" s="97">
        <f t="shared" si="1"/>
        <v>1.1861317437407838E-3</v>
      </c>
      <c r="AB35" s="3"/>
      <c r="AC35" s="1"/>
      <c r="AD35" s="1"/>
    </row>
    <row r="36" spans="1:30" x14ac:dyDescent="0.35">
      <c r="A36" s="20" t="s">
        <v>41</v>
      </c>
      <c r="B36" s="96">
        <v>41.919999999999987</v>
      </c>
      <c r="C36" s="96">
        <v>4.34</v>
      </c>
      <c r="D36" s="96">
        <v>0.21</v>
      </c>
      <c r="E36" s="96"/>
      <c r="F36" s="96">
        <v>0.3</v>
      </c>
      <c r="G36" s="96"/>
      <c r="H36" s="96">
        <v>0.21</v>
      </c>
      <c r="I36" s="96">
        <v>0.16</v>
      </c>
      <c r="J36" s="96">
        <v>0.16</v>
      </c>
      <c r="K36" s="96">
        <v>0.51</v>
      </c>
      <c r="L36" s="96">
        <v>2.3899999999999997</v>
      </c>
      <c r="M36" s="96">
        <v>0.24</v>
      </c>
      <c r="N36" s="96"/>
      <c r="O36" s="96"/>
      <c r="P36" s="96">
        <v>0.16</v>
      </c>
      <c r="Q36" s="96">
        <v>0.55000000000000004</v>
      </c>
      <c r="R36" s="96"/>
      <c r="S36" s="96">
        <v>0.79999999999999993</v>
      </c>
      <c r="T36" s="96"/>
      <c r="U36" s="96">
        <v>0.3</v>
      </c>
      <c r="V36" s="96"/>
      <c r="W36" s="96"/>
      <c r="X36" s="96">
        <v>0.22000000000000003</v>
      </c>
      <c r="Y36" s="96">
        <v>52.46999999999997</v>
      </c>
      <c r="Z36" s="97">
        <f t="shared" si="1"/>
        <v>5.1307776252332129E-3</v>
      </c>
      <c r="AB36" s="3"/>
      <c r="AC36" s="1"/>
      <c r="AD36" s="1"/>
    </row>
    <row r="37" spans="1:30" x14ac:dyDescent="0.35">
      <c r="A37" s="20" t="s">
        <v>42</v>
      </c>
      <c r="B37" s="96">
        <v>0.53</v>
      </c>
      <c r="C37" s="96"/>
      <c r="D37" s="96"/>
      <c r="E37" s="96"/>
      <c r="F37" s="96"/>
      <c r="G37" s="96">
        <v>0.18</v>
      </c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>
        <v>0.71</v>
      </c>
      <c r="Z37" s="97">
        <f t="shared" si="1"/>
        <v>6.9427332073862844E-5</v>
      </c>
      <c r="AB37" s="3"/>
      <c r="AC37" s="1"/>
      <c r="AD37" s="1"/>
    </row>
    <row r="38" spans="1:30" x14ac:dyDescent="0.35">
      <c r="A38" s="20" t="s">
        <v>43</v>
      </c>
      <c r="B38" s="96">
        <v>37.85</v>
      </c>
      <c r="C38" s="96">
        <v>17.579999999999998</v>
      </c>
      <c r="D38" s="96">
        <v>0.23</v>
      </c>
      <c r="E38" s="96">
        <v>0.19</v>
      </c>
      <c r="F38" s="96">
        <v>0.72</v>
      </c>
      <c r="G38" s="96">
        <v>22.05</v>
      </c>
      <c r="H38" s="96">
        <v>3.85</v>
      </c>
      <c r="I38" s="96"/>
      <c r="J38" s="96">
        <v>0.19</v>
      </c>
      <c r="K38" s="96">
        <v>3.17</v>
      </c>
      <c r="L38" s="96">
        <v>0.28999999999999998</v>
      </c>
      <c r="M38" s="96">
        <v>5.03</v>
      </c>
      <c r="N38" s="96">
        <v>1.1100000000000001</v>
      </c>
      <c r="O38" s="96">
        <v>3.72</v>
      </c>
      <c r="P38" s="96">
        <v>1.23</v>
      </c>
      <c r="Q38" s="96">
        <v>9.93</v>
      </c>
      <c r="R38" s="96">
        <v>7.93</v>
      </c>
      <c r="S38" s="96">
        <v>3.75</v>
      </c>
      <c r="T38" s="96">
        <v>11.41</v>
      </c>
      <c r="U38" s="96">
        <v>6.8</v>
      </c>
      <c r="V38" s="96">
        <v>0.71000000000000008</v>
      </c>
      <c r="W38" s="96">
        <v>0.25</v>
      </c>
      <c r="X38" s="96">
        <v>0.21</v>
      </c>
      <c r="Y38" s="96">
        <v>138.20000000000002</v>
      </c>
      <c r="Z38" s="97">
        <f t="shared" si="1"/>
        <v>1.3513883510715276E-2</v>
      </c>
      <c r="AB38" s="3"/>
      <c r="AC38" s="1"/>
      <c r="AD38" s="1"/>
    </row>
    <row r="39" spans="1:30" x14ac:dyDescent="0.35">
      <c r="A39" s="21" t="s">
        <v>5</v>
      </c>
      <c r="B39" s="94">
        <f>B40</f>
        <v>0</v>
      </c>
      <c r="C39" s="94">
        <f t="shared" ref="C39:Y39" si="7">C40</f>
        <v>0</v>
      </c>
      <c r="D39" s="94">
        <f t="shared" si="7"/>
        <v>0</v>
      </c>
      <c r="E39" s="94">
        <f t="shared" si="7"/>
        <v>0</v>
      </c>
      <c r="F39" s="94">
        <f t="shared" si="7"/>
        <v>0</v>
      </c>
      <c r="G39" s="94">
        <f t="shared" si="7"/>
        <v>0</v>
      </c>
      <c r="H39" s="94">
        <f t="shared" si="7"/>
        <v>0</v>
      </c>
      <c r="I39" s="94">
        <f t="shared" si="7"/>
        <v>0</v>
      </c>
      <c r="J39" s="94">
        <f t="shared" si="7"/>
        <v>0</v>
      </c>
      <c r="K39" s="94">
        <f t="shared" si="7"/>
        <v>0</v>
      </c>
      <c r="L39" s="94">
        <f t="shared" si="7"/>
        <v>0</v>
      </c>
      <c r="M39" s="94">
        <f t="shared" si="7"/>
        <v>0</v>
      </c>
      <c r="N39" s="94">
        <f t="shared" si="7"/>
        <v>0</v>
      </c>
      <c r="O39" s="94">
        <f t="shared" si="7"/>
        <v>0</v>
      </c>
      <c r="P39" s="94">
        <f t="shared" si="7"/>
        <v>0</v>
      </c>
      <c r="Q39" s="94">
        <f t="shared" si="7"/>
        <v>0</v>
      </c>
      <c r="R39" s="94">
        <f t="shared" si="7"/>
        <v>0</v>
      </c>
      <c r="S39" s="94">
        <f t="shared" si="7"/>
        <v>0</v>
      </c>
      <c r="T39" s="94">
        <f t="shared" si="7"/>
        <v>0</v>
      </c>
      <c r="U39" s="94">
        <f t="shared" si="7"/>
        <v>0</v>
      </c>
      <c r="V39" s="94">
        <f t="shared" si="7"/>
        <v>0</v>
      </c>
      <c r="W39" s="94">
        <f t="shared" si="7"/>
        <v>0</v>
      </c>
      <c r="X39" s="94">
        <f t="shared" si="7"/>
        <v>0.22</v>
      </c>
      <c r="Y39" s="94">
        <f t="shared" si="7"/>
        <v>0.22</v>
      </c>
      <c r="Z39" s="95">
        <f t="shared" si="1"/>
        <v>2.1512694445422289E-5</v>
      </c>
      <c r="AB39" s="3"/>
      <c r="AC39" s="1"/>
      <c r="AD39" s="1"/>
    </row>
    <row r="40" spans="1:30" x14ac:dyDescent="0.35">
      <c r="A40" s="20" t="s">
        <v>44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>
        <v>0.22</v>
      </c>
      <c r="Y40" s="96">
        <v>0.22</v>
      </c>
      <c r="Z40" s="97">
        <f t="shared" si="1"/>
        <v>2.1512694445422289E-5</v>
      </c>
      <c r="AB40" s="3"/>
      <c r="AC40" s="1"/>
      <c r="AD40" s="1"/>
    </row>
    <row r="41" spans="1:30" x14ac:dyDescent="0.35">
      <c r="A41" s="21" t="s">
        <v>6</v>
      </c>
      <c r="B41" s="94">
        <f>SUM(B42:B45)</f>
        <v>58.810000000000009</v>
      </c>
      <c r="C41" s="94">
        <f t="shared" ref="C41:Y41" si="8">SUM(C42:C45)</f>
        <v>18.840000000000003</v>
      </c>
      <c r="D41" s="94">
        <f t="shared" si="8"/>
        <v>4.05</v>
      </c>
      <c r="E41" s="94">
        <f t="shared" si="8"/>
        <v>17.62</v>
      </c>
      <c r="F41" s="94">
        <f t="shared" si="8"/>
        <v>9.4499999999999993</v>
      </c>
      <c r="G41" s="94">
        <f t="shared" si="8"/>
        <v>23.12</v>
      </c>
      <c r="H41" s="94">
        <f t="shared" si="8"/>
        <v>14.55</v>
      </c>
      <c r="I41" s="94">
        <f t="shared" si="8"/>
        <v>11.36</v>
      </c>
      <c r="J41" s="94">
        <f t="shared" si="8"/>
        <v>16.8</v>
      </c>
      <c r="K41" s="94">
        <f t="shared" si="8"/>
        <v>11.62</v>
      </c>
      <c r="L41" s="94">
        <f t="shared" si="8"/>
        <v>8.23</v>
      </c>
      <c r="M41" s="94">
        <f t="shared" si="8"/>
        <v>13.58</v>
      </c>
      <c r="N41" s="94">
        <f t="shared" si="8"/>
        <v>9.5299999999999994</v>
      </c>
      <c r="O41" s="94">
        <f t="shared" si="8"/>
        <v>9.4599999999999991</v>
      </c>
      <c r="P41" s="94">
        <f t="shared" si="8"/>
        <v>14.860000000000001</v>
      </c>
      <c r="Q41" s="94">
        <f t="shared" si="8"/>
        <v>22.34</v>
      </c>
      <c r="R41" s="94">
        <f t="shared" si="8"/>
        <v>24.47</v>
      </c>
      <c r="S41" s="94">
        <f t="shared" si="8"/>
        <v>13.939999999999998</v>
      </c>
      <c r="T41" s="94">
        <f t="shared" si="8"/>
        <v>9.6999999999999993</v>
      </c>
      <c r="U41" s="94">
        <f t="shared" si="8"/>
        <v>16.399999999999999</v>
      </c>
      <c r="V41" s="94">
        <f t="shared" si="8"/>
        <v>9.2200000000000006</v>
      </c>
      <c r="W41" s="94">
        <f t="shared" si="8"/>
        <v>11.270000000000001</v>
      </c>
      <c r="X41" s="94">
        <f t="shared" si="8"/>
        <v>0</v>
      </c>
      <c r="Y41" s="94">
        <f t="shared" si="8"/>
        <v>349.22</v>
      </c>
      <c r="Z41" s="95">
        <f t="shared" si="1"/>
        <v>3.4148468882865331E-2</v>
      </c>
      <c r="AA41" s="182"/>
      <c r="AB41" s="2"/>
      <c r="AC41" s="1"/>
      <c r="AD41" s="1"/>
    </row>
    <row r="42" spans="1:30" x14ac:dyDescent="0.35">
      <c r="A42" s="20" t="s">
        <v>45</v>
      </c>
      <c r="B42" s="96">
        <v>15</v>
      </c>
      <c r="C42" s="96">
        <v>4.78</v>
      </c>
      <c r="D42" s="96">
        <v>0.16</v>
      </c>
      <c r="E42" s="96">
        <v>0.49</v>
      </c>
      <c r="F42" s="96">
        <v>3.0399999999999996</v>
      </c>
      <c r="G42" s="96">
        <v>1.03</v>
      </c>
      <c r="H42" s="96">
        <v>3.39</v>
      </c>
      <c r="I42" s="96">
        <v>1.22</v>
      </c>
      <c r="J42" s="96">
        <v>1.29</v>
      </c>
      <c r="K42" s="96">
        <v>1.5</v>
      </c>
      <c r="L42" s="96">
        <v>1.57</v>
      </c>
      <c r="M42" s="96">
        <v>0.87</v>
      </c>
      <c r="N42" s="96">
        <v>1.41</v>
      </c>
      <c r="O42" s="96">
        <v>1.9900000000000002</v>
      </c>
      <c r="P42" s="96">
        <v>2.75</v>
      </c>
      <c r="Q42" s="96">
        <v>0.90999999999999981</v>
      </c>
      <c r="R42" s="96">
        <v>7.46</v>
      </c>
      <c r="S42" s="96">
        <v>0.5</v>
      </c>
      <c r="T42" s="96">
        <v>0.52999999999999992</v>
      </c>
      <c r="U42" s="96">
        <v>1.77</v>
      </c>
      <c r="V42" s="96">
        <v>0.52</v>
      </c>
      <c r="W42" s="96">
        <v>0.81</v>
      </c>
      <c r="X42" s="96"/>
      <c r="Y42" s="96">
        <v>52.99</v>
      </c>
      <c r="Z42" s="97">
        <f t="shared" si="1"/>
        <v>5.1816258121042142E-3</v>
      </c>
      <c r="AB42" s="3"/>
      <c r="AC42" s="1"/>
      <c r="AD42" s="1"/>
    </row>
    <row r="43" spans="1:30" x14ac:dyDescent="0.35">
      <c r="A43" s="20" t="s">
        <v>46</v>
      </c>
      <c r="B43" s="96">
        <v>2.02</v>
      </c>
      <c r="C43" s="96">
        <v>0.41</v>
      </c>
      <c r="D43" s="96"/>
      <c r="E43" s="96"/>
      <c r="F43" s="96">
        <v>0.28999999999999998</v>
      </c>
      <c r="G43" s="96">
        <v>0.12</v>
      </c>
      <c r="H43" s="96">
        <v>0.96000000000000008</v>
      </c>
      <c r="I43" s="96">
        <v>0.89</v>
      </c>
      <c r="J43" s="96">
        <v>0.28999999999999998</v>
      </c>
      <c r="K43" s="96"/>
      <c r="L43" s="96"/>
      <c r="M43" s="96">
        <v>0.16</v>
      </c>
      <c r="N43" s="96">
        <v>0.68</v>
      </c>
      <c r="O43" s="96">
        <v>0.06</v>
      </c>
      <c r="P43" s="96">
        <v>1.54</v>
      </c>
      <c r="Q43" s="96">
        <v>0.1</v>
      </c>
      <c r="R43" s="96">
        <v>0.18</v>
      </c>
      <c r="S43" s="96">
        <v>0.94</v>
      </c>
      <c r="T43" s="96"/>
      <c r="U43" s="96">
        <v>0.13</v>
      </c>
      <c r="V43" s="96">
        <v>0.24000000000000002</v>
      </c>
      <c r="W43" s="96"/>
      <c r="X43" s="96"/>
      <c r="Y43" s="96">
        <v>9.01</v>
      </c>
      <c r="Z43" s="97">
        <f t="shared" si="1"/>
        <v>8.8104262251479466E-4</v>
      </c>
      <c r="AB43" s="2"/>
      <c r="AC43" s="26"/>
      <c r="AD43" s="1"/>
    </row>
    <row r="44" spans="1:30" x14ac:dyDescent="0.35">
      <c r="A44" s="20" t="s">
        <v>47</v>
      </c>
      <c r="B44" s="96">
        <v>30.750000000000011</v>
      </c>
      <c r="C44" s="96">
        <v>11.260000000000002</v>
      </c>
      <c r="D44" s="96">
        <v>3.79</v>
      </c>
      <c r="E44" s="96">
        <v>16.430000000000003</v>
      </c>
      <c r="F44" s="96">
        <v>4.6399999999999997</v>
      </c>
      <c r="G44" s="96">
        <v>21.270000000000003</v>
      </c>
      <c r="H44" s="96">
        <v>8.68</v>
      </c>
      <c r="I44" s="96">
        <v>7.65</v>
      </c>
      <c r="J44" s="96">
        <v>9.76</v>
      </c>
      <c r="K44" s="96">
        <v>8.9499999999999993</v>
      </c>
      <c r="L44" s="96">
        <v>4.2900000000000009</v>
      </c>
      <c r="M44" s="96">
        <v>7.59</v>
      </c>
      <c r="N44" s="96">
        <v>5.3199999999999994</v>
      </c>
      <c r="O44" s="96">
        <v>6.7099999999999991</v>
      </c>
      <c r="P44" s="96">
        <v>9.0100000000000016</v>
      </c>
      <c r="Q44" s="96">
        <v>8.3999999999999986</v>
      </c>
      <c r="R44" s="96">
        <v>14.92</v>
      </c>
      <c r="S44" s="96">
        <v>10.719999999999999</v>
      </c>
      <c r="T44" s="96">
        <v>8.08</v>
      </c>
      <c r="U44" s="96">
        <v>3.53</v>
      </c>
      <c r="V44" s="96">
        <v>5.48</v>
      </c>
      <c r="W44" s="96">
        <v>8.39</v>
      </c>
      <c r="X44" s="96"/>
      <c r="Y44" s="96">
        <v>215.62</v>
      </c>
      <c r="Z44" s="97">
        <f t="shared" si="1"/>
        <v>2.1084396256008883E-2</v>
      </c>
      <c r="AB44" s="3"/>
      <c r="AC44" s="1"/>
      <c r="AD44" s="1"/>
    </row>
    <row r="45" spans="1:30" x14ac:dyDescent="0.35">
      <c r="A45" s="20" t="s">
        <v>48</v>
      </c>
      <c r="B45" s="96">
        <v>11.039999999999997</v>
      </c>
      <c r="C45" s="96">
        <v>2.39</v>
      </c>
      <c r="D45" s="96">
        <v>0.1</v>
      </c>
      <c r="E45" s="96">
        <v>0.7</v>
      </c>
      <c r="F45" s="96">
        <v>1.4800000000000002</v>
      </c>
      <c r="G45" s="96">
        <v>0.70000000000000007</v>
      </c>
      <c r="H45" s="96">
        <v>1.52</v>
      </c>
      <c r="I45" s="96">
        <v>1.6</v>
      </c>
      <c r="J45" s="96">
        <v>5.46</v>
      </c>
      <c r="K45" s="96">
        <v>1.1700000000000002</v>
      </c>
      <c r="L45" s="96">
        <v>2.37</v>
      </c>
      <c r="M45" s="96">
        <v>4.9600000000000009</v>
      </c>
      <c r="N45" s="96">
        <v>2.12</v>
      </c>
      <c r="O45" s="96">
        <v>0.7</v>
      </c>
      <c r="P45" s="96">
        <v>1.56</v>
      </c>
      <c r="Q45" s="96">
        <v>12.930000000000001</v>
      </c>
      <c r="R45" s="96">
        <v>1.9100000000000001</v>
      </c>
      <c r="S45" s="96">
        <v>1.7799999999999998</v>
      </c>
      <c r="T45" s="96">
        <v>1.0900000000000001</v>
      </c>
      <c r="U45" s="96">
        <v>10.969999999999999</v>
      </c>
      <c r="V45" s="96">
        <v>2.98</v>
      </c>
      <c r="W45" s="96">
        <v>2.0699999999999998</v>
      </c>
      <c r="X45" s="96"/>
      <c r="Y45" s="96">
        <v>71.600000000000009</v>
      </c>
      <c r="Z45" s="97">
        <f t="shared" si="1"/>
        <v>7.001404192237437E-3</v>
      </c>
      <c r="AB45" s="3"/>
      <c r="AC45" s="1"/>
      <c r="AD45" s="1"/>
    </row>
    <row r="46" spans="1:30" x14ac:dyDescent="0.35">
      <c r="A46" s="21" t="s">
        <v>7</v>
      </c>
      <c r="B46" s="94">
        <f>SUM(B47:B48)</f>
        <v>197.89000000000001</v>
      </c>
      <c r="C46" s="94">
        <f t="shared" ref="C46:Y46" si="9">SUM(C47:C48)</f>
        <v>139.41000000000003</v>
      </c>
      <c r="D46" s="94">
        <f t="shared" si="9"/>
        <v>74.440000000000012</v>
      </c>
      <c r="E46" s="94">
        <f t="shared" si="9"/>
        <v>140.26</v>
      </c>
      <c r="F46" s="94">
        <f t="shared" si="9"/>
        <v>305.40000000000003</v>
      </c>
      <c r="G46" s="94">
        <f t="shared" si="9"/>
        <v>236.94999999999996</v>
      </c>
      <c r="H46" s="94">
        <f t="shared" si="9"/>
        <v>185.54000000000002</v>
      </c>
      <c r="I46" s="94">
        <f t="shared" si="9"/>
        <v>187.78999999999996</v>
      </c>
      <c r="J46" s="94">
        <f t="shared" si="9"/>
        <v>167.61999999999998</v>
      </c>
      <c r="K46" s="94">
        <f t="shared" si="9"/>
        <v>181.41999999999996</v>
      </c>
      <c r="L46" s="94">
        <f t="shared" si="9"/>
        <v>203.37</v>
      </c>
      <c r="M46" s="94">
        <f t="shared" si="9"/>
        <v>337.94000000000005</v>
      </c>
      <c r="N46" s="94">
        <f t="shared" si="9"/>
        <v>281.85000000000002</v>
      </c>
      <c r="O46" s="94">
        <f t="shared" si="9"/>
        <v>398.14</v>
      </c>
      <c r="P46" s="94">
        <f t="shared" si="9"/>
        <v>312.87</v>
      </c>
      <c r="Q46" s="94">
        <f t="shared" si="9"/>
        <v>424.97</v>
      </c>
      <c r="R46" s="94">
        <f t="shared" si="9"/>
        <v>457.75000000000006</v>
      </c>
      <c r="S46" s="94">
        <f t="shared" si="9"/>
        <v>401.96999999999997</v>
      </c>
      <c r="T46" s="94">
        <f t="shared" si="9"/>
        <v>300.02</v>
      </c>
      <c r="U46" s="94">
        <f t="shared" si="9"/>
        <v>281.54000000000002</v>
      </c>
      <c r="V46" s="94">
        <f t="shared" si="9"/>
        <v>379.87</v>
      </c>
      <c r="W46" s="94">
        <f t="shared" si="9"/>
        <v>151.97</v>
      </c>
      <c r="X46" s="94">
        <f t="shared" si="9"/>
        <v>0</v>
      </c>
      <c r="Y46" s="94">
        <f t="shared" si="9"/>
        <v>5748.9800000000005</v>
      </c>
      <c r="Z46" s="95">
        <f t="shared" si="1"/>
        <v>0.5621638641492902</v>
      </c>
      <c r="AB46" s="3"/>
      <c r="AC46" s="1"/>
      <c r="AD46" s="1"/>
    </row>
    <row r="47" spans="1:30" x14ac:dyDescent="0.35">
      <c r="A47" s="20" t="s">
        <v>49</v>
      </c>
      <c r="B47" s="96">
        <v>115.46999999999997</v>
      </c>
      <c r="C47" s="96">
        <v>75.140000000000015</v>
      </c>
      <c r="D47" s="96">
        <v>71.960000000000008</v>
      </c>
      <c r="E47" s="96">
        <v>127.6</v>
      </c>
      <c r="F47" s="96">
        <v>168.92000000000002</v>
      </c>
      <c r="G47" s="96">
        <v>179.78999999999996</v>
      </c>
      <c r="H47" s="96">
        <v>173.41000000000003</v>
      </c>
      <c r="I47" s="96">
        <v>145.83999999999997</v>
      </c>
      <c r="J47" s="96">
        <v>163.76999999999998</v>
      </c>
      <c r="K47" s="96">
        <v>129.01999999999998</v>
      </c>
      <c r="L47" s="96">
        <v>164.23</v>
      </c>
      <c r="M47" s="96">
        <v>258.59000000000003</v>
      </c>
      <c r="N47" s="96">
        <v>235.75</v>
      </c>
      <c r="O47" s="96">
        <v>325.69</v>
      </c>
      <c r="P47" s="96">
        <v>268.27</v>
      </c>
      <c r="Q47" s="96">
        <v>340.09000000000003</v>
      </c>
      <c r="R47" s="96">
        <v>366.24000000000007</v>
      </c>
      <c r="S47" s="96">
        <v>292.52</v>
      </c>
      <c r="T47" s="96">
        <v>237.64999999999998</v>
      </c>
      <c r="U47" s="96">
        <v>228.9</v>
      </c>
      <c r="V47" s="96">
        <v>297.33</v>
      </c>
      <c r="W47" s="96">
        <v>128.76</v>
      </c>
      <c r="X47" s="96"/>
      <c r="Y47" s="96">
        <v>4494.9400000000005</v>
      </c>
      <c r="Z47" s="97">
        <f t="shared" si="1"/>
        <v>0.43953759441139306</v>
      </c>
      <c r="AB47" s="3"/>
      <c r="AC47" s="1"/>
      <c r="AD47" s="1"/>
    </row>
    <row r="48" spans="1:30" x14ac:dyDescent="0.35">
      <c r="A48" s="20" t="s">
        <v>50</v>
      </c>
      <c r="B48" s="96">
        <v>82.420000000000044</v>
      </c>
      <c r="C48" s="96">
        <v>64.27</v>
      </c>
      <c r="D48" s="96">
        <v>2.48</v>
      </c>
      <c r="E48" s="96">
        <v>12.66</v>
      </c>
      <c r="F48" s="96">
        <v>136.48000000000002</v>
      </c>
      <c r="G48" s="96">
        <v>57.16</v>
      </c>
      <c r="H48" s="96">
        <v>12.129999999999999</v>
      </c>
      <c r="I48" s="96">
        <v>41.95</v>
      </c>
      <c r="J48" s="96">
        <v>3.8500000000000005</v>
      </c>
      <c r="K48" s="96">
        <v>52.399999999999991</v>
      </c>
      <c r="L48" s="96">
        <v>39.14</v>
      </c>
      <c r="M48" s="96">
        <v>79.350000000000009</v>
      </c>
      <c r="N48" s="96">
        <v>46.099999999999994</v>
      </c>
      <c r="O48" s="96">
        <v>72.45</v>
      </c>
      <c r="P48" s="96">
        <v>44.6</v>
      </c>
      <c r="Q48" s="96">
        <v>84.88</v>
      </c>
      <c r="R48" s="96">
        <v>91.509999999999991</v>
      </c>
      <c r="S48" s="96">
        <v>109.45</v>
      </c>
      <c r="T48" s="96">
        <v>62.37</v>
      </c>
      <c r="U48" s="96">
        <v>52.64</v>
      </c>
      <c r="V48" s="96">
        <v>82.539999999999992</v>
      </c>
      <c r="W48" s="96">
        <v>23.21</v>
      </c>
      <c r="X48" s="96"/>
      <c r="Y48" s="96">
        <v>1254.04</v>
      </c>
      <c r="Z48" s="97">
        <f t="shared" si="1"/>
        <v>0.12262626973789713</v>
      </c>
      <c r="AB48" s="2"/>
      <c r="AC48" s="1"/>
      <c r="AD48" s="1"/>
    </row>
    <row r="49" spans="1:30" x14ac:dyDescent="0.35">
      <c r="A49" s="21" t="s">
        <v>8</v>
      </c>
      <c r="B49" s="94">
        <f>SUM(B50:B52)</f>
        <v>0</v>
      </c>
      <c r="C49" s="94">
        <f t="shared" ref="C49:Y49" si="10">SUM(C50:C52)</f>
        <v>0.13</v>
      </c>
      <c r="D49" s="94">
        <f t="shared" si="10"/>
        <v>0</v>
      </c>
      <c r="E49" s="94">
        <f t="shared" si="10"/>
        <v>0</v>
      </c>
      <c r="F49" s="94">
        <f t="shared" si="10"/>
        <v>0</v>
      </c>
      <c r="G49" s="94">
        <f t="shared" si="10"/>
        <v>0</v>
      </c>
      <c r="H49" s="94">
        <f t="shared" si="10"/>
        <v>0</v>
      </c>
      <c r="I49" s="94">
        <f t="shared" si="10"/>
        <v>0</v>
      </c>
      <c r="J49" s="94">
        <f t="shared" si="10"/>
        <v>0</v>
      </c>
      <c r="K49" s="94">
        <f t="shared" si="10"/>
        <v>0</v>
      </c>
      <c r="L49" s="94">
        <f t="shared" si="10"/>
        <v>0</v>
      </c>
      <c r="M49" s="94">
        <f t="shared" si="10"/>
        <v>0.02</v>
      </c>
      <c r="N49" s="94">
        <f t="shared" si="10"/>
        <v>10.93</v>
      </c>
      <c r="O49" s="94">
        <f t="shared" si="10"/>
        <v>0</v>
      </c>
      <c r="P49" s="94">
        <f t="shared" si="10"/>
        <v>0</v>
      </c>
      <c r="Q49" s="94">
        <f t="shared" si="10"/>
        <v>0</v>
      </c>
      <c r="R49" s="94">
        <f t="shared" si="10"/>
        <v>0</v>
      </c>
      <c r="S49" s="94">
        <f t="shared" si="10"/>
        <v>0</v>
      </c>
      <c r="T49" s="94">
        <f t="shared" si="10"/>
        <v>0</v>
      </c>
      <c r="U49" s="94">
        <f t="shared" si="10"/>
        <v>0</v>
      </c>
      <c r="V49" s="94">
        <f t="shared" si="10"/>
        <v>0</v>
      </c>
      <c r="W49" s="94">
        <f t="shared" si="10"/>
        <v>0</v>
      </c>
      <c r="X49" s="94">
        <f t="shared" si="10"/>
        <v>0</v>
      </c>
      <c r="Y49" s="94">
        <f t="shared" si="10"/>
        <v>11.08</v>
      </c>
      <c r="Z49" s="95">
        <f t="shared" si="1"/>
        <v>1.083457520251268E-3</v>
      </c>
      <c r="AB49" s="3"/>
      <c r="AC49" s="1"/>
      <c r="AD49" s="1"/>
    </row>
    <row r="50" spans="1:30" x14ac:dyDescent="0.35">
      <c r="A50" s="20" t="s">
        <v>51</v>
      </c>
      <c r="B50" s="96"/>
      <c r="C50" s="96">
        <v>0.13</v>
      </c>
      <c r="D50" s="96"/>
      <c r="E50" s="96"/>
      <c r="F50" s="96"/>
      <c r="G50" s="96"/>
      <c r="H50" s="96"/>
      <c r="I50" s="96"/>
      <c r="J50" s="96"/>
      <c r="K50" s="96"/>
      <c r="L50" s="96"/>
      <c r="M50" s="96">
        <v>0.01</v>
      </c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>
        <v>0.14000000000000001</v>
      </c>
      <c r="Z50" s="97">
        <f t="shared" si="1"/>
        <v>1.3689896465268732E-5</v>
      </c>
      <c r="AB50" s="2"/>
      <c r="AC50" s="26"/>
      <c r="AD50" s="1"/>
    </row>
    <row r="51" spans="1:30" x14ac:dyDescent="0.35">
      <c r="A51" s="20" t="s">
        <v>53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>
        <v>0.01</v>
      </c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>
        <v>0.01</v>
      </c>
      <c r="Z51" s="97">
        <f t="shared" si="1"/>
        <v>9.778497475191949E-7</v>
      </c>
      <c r="AB51" s="3"/>
      <c r="AC51" s="1"/>
      <c r="AD51" s="1"/>
    </row>
    <row r="52" spans="1:30" x14ac:dyDescent="0.35">
      <c r="A52" s="20" t="s">
        <v>64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>
        <v>10.93</v>
      </c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>
        <v>10.93</v>
      </c>
      <c r="Z52" s="97">
        <f t="shared" si="1"/>
        <v>1.0687897740384801E-3</v>
      </c>
      <c r="AB52" s="3"/>
      <c r="AC52" s="1"/>
      <c r="AD52" s="1"/>
    </row>
    <row r="53" spans="1:30" x14ac:dyDescent="0.35">
      <c r="A53" s="21" t="s">
        <v>9</v>
      </c>
      <c r="B53" s="94">
        <f>B54</f>
        <v>3.4499999999999997</v>
      </c>
      <c r="C53" s="94">
        <f t="shared" ref="C53:Y53" si="11">C54</f>
        <v>0.61</v>
      </c>
      <c r="D53" s="94">
        <f t="shared" si="11"/>
        <v>0</v>
      </c>
      <c r="E53" s="94">
        <f t="shared" si="11"/>
        <v>0.02</v>
      </c>
      <c r="F53" s="94">
        <f t="shared" si="11"/>
        <v>0</v>
      </c>
      <c r="G53" s="94">
        <f t="shared" si="11"/>
        <v>4.82</v>
      </c>
      <c r="H53" s="94">
        <f t="shared" si="11"/>
        <v>0</v>
      </c>
      <c r="I53" s="94">
        <f t="shared" si="11"/>
        <v>0</v>
      </c>
      <c r="J53" s="94">
        <f t="shared" si="11"/>
        <v>0</v>
      </c>
      <c r="K53" s="94">
        <f t="shared" si="11"/>
        <v>0</v>
      </c>
      <c r="L53" s="94">
        <f t="shared" si="11"/>
        <v>0</v>
      </c>
      <c r="M53" s="94">
        <f t="shared" si="11"/>
        <v>0.24</v>
      </c>
      <c r="N53" s="94">
        <f t="shared" si="11"/>
        <v>3.34</v>
      </c>
      <c r="O53" s="94">
        <f t="shared" si="11"/>
        <v>0</v>
      </c>
      <c r="P53" s="94">
        <f t="shared" si="11"/>
        <v>0.28999999999999998</v>
      </c>
      <c r="Q53" s="94">
        <f t="shared" si="11"/>
        <v>5.34</v>
      </c>
      <c r="R53" s="94">
        <f t="shared" si="11"/>
        <v>0.04</v>
      </c>
      <c r="S53" s="94">
        <f t="shared" si="11"/>
        <v>1.48</v>
      </c>
      <c r="T53" s="94">
        <f t="shared" si="11"/>
        <v>0</v>
      </c>
      <c r="U53" s="94">
        <f t="shared" si="11"/>
        <v>0</v>
      </c>
      <c r="V53" s="94">
        <f t="shared" si="11"/>
        <v>0</v>
      </c>
      <c r="W53" s="94">
        <f t="shared" si="11"/>
        <v>0</v>
      </c>
      <c r="X53" s="94">
        <f t="shared" si="11"/>
        <v>0.04</v>
      </c>
      <c r="Y53" s="94">
        <f t="shared" si="11"/>
        <v>19.669999999999998</v>
      </c>
      <c r="Z53" s="95">
        <f t="shared" si="1"/>
        <v>1.9234304533702563E-3</v>
      </c>
      <c r="AB53" s="2"/>
      <c r="AC53" s="26"/>
      <c r="AD53" s="1"/>
    </row>
    <row r="54" spans="1:30" x14ac:dyDescent="0.35">
      <c r="A54" s="20" t="s">
        <v>52</v>
      </c>
      <c r="B54" s="96">
        <v>3.4499999999999997</v>
      </c>
      <c r="C54" s="96">
        <v>0.61</v>
      </c>
      <c r="D54" s="96"/>
      <c r="E54" s="96">
        <v>0.02</v>
      </c>
      <c r="F54" s="96"/>
      <c r="G54" s="96">
        <v>4.82</v>
      </c>
      <c r="H54" s="96"/>
      <c r="I54" s="96"/>
      <c r="J54" s="96"/>
      <c r="K54" s="96"/>
      <c r="L54" s="96"/>
      <c r="M54" s="96">
        <v>0.24</v>
      </c>
      <c r="N54" s="96">
        <v>3.34</v>
      </c>
      <c r="O54" s="96"/>
      <c r="P54" s="96">
        <v>0.28999999999999998</v>
      </c>
      <c r="Q54" s="96">
        <v>5.34</v>
      </c>
      <c r="R54" s="96">
        <v>0.04</v>
      </c>
      <c r="S54" s="96">
        <v>1.48</v>
      </c>
      <c r="T54" s="96"/>
      <c r="U54" s="96"/>
      <c r="V54" s="96"/>
      <c r="W54" s="96"/>
      <c r="X54" s="96">
        <v>0.04</v>
      </c>
      <c r="Y54" s="96">
        <v>19.669999999999998</v>
      </c>
      <c r="Z54" s="97">
        <f t="shared" si="1"/>
        <v>1.9234304533702563E-3</v>
      </c>
      <c r="AB54" s="3"/>
      <c r="AC54" s="1"/>
      <c r="AD54" s="1"/>
    </row>
    <row r="55" spans="1:30" x14ac:dyDescent="0.35">
      <c r="A55" s="21" t="s">
        <v>10</v>
      </c>
      <c r="B55" s="94">
        <f>B56</f>
        <v>45.840000000000011</v>
      </c>
      <c r="C55" s="94">
        <f t="shared" ref="C55:Y55" si="12">C56</f>
        <v>6.62</v>
      </c>
      <c r="D55" s="94">
        <f t="shared" si="12"/>
        <v>3.3200000000000003</v>
      </c>
      <c r="E55" s="94">
        <f t="shared" si="12"/>
        <v>4.71</v>
      </c>
      <c r="F55" s="94">
        <f t="shared" si="12"/>
        <v>4.63</v>
      </c>
      <c r="G55" s="94">
        <f t="shared" si="12"/>
        <v>6.3</v>
      </c>
      <c r="H55" s="94">
        <f t="shared" si="12"/>
        <v>5.6</v>
      </c>
      <c r="I55" s="94">
        <f t="shared" si="12"/>
        <v>8.1999999999999993</v>
      </c>
      <c r="J55" s="94">
        <f t="shared" si="12"/>
        <v>7.1</v>
      </c>
      <c r="K55" s="94">
        <f t="shared" si="12"/>
        <v>1.4100000000000001</v>
      </c>
      <c r="L55" s="94">
        <f t="shared" si="12"/>
        <v>8.1999999999999993</v>
      </c>
      <c r="M55" s="94">
        <f t="shared" si="12"/>
        <v>9.5799999999999983</v>
      </c>
      <c r="N55" s="94">
        <f t="shared" si="12"/>
        <v>1.27</v>
      </c>
      <c r="O55" s="94">
        <f t="shared" si="12"/>
        <v>2.08</v>
      </c>
      <c r="P55" s="94">
        <f t="shared" si="12"/>
        <v>3.13</v>
      </c>
      <c r="Q55" s="94">
        <f t="shared" si="12"/>
        <v>2.4499999999999997</v>
      </c>
      <c r="R55" s="94">
        <f t="shared" si="12"/>
        <v>2.15</v>
      </c>
      <c r="S55" s="94">
        <f t="shared" si="12"/>
        <v>7.3199999999999994</v>
      </c>
      <c r="T55" s="94">
        <f t="shared" si="12"/>
        <v>4.5999999999999996</v>
      </c>
      <c r="U55" s="94">
        <f t="shared" si="12"/>
        <v>7.13</v>
      </c>
      <c r="V55" s="94">
        <f t="shared" si="12"/>
        <v>0.86</v>
      </c>
      <c r="W55" s="94">
        <f t="shared" si="12"/>
        <v>0</v>
      </c>
      <c r="X55" s="94">
        <f t="shared" si="12"/>
        <v>0.78</v>
      </c>
      <c r="Y55" s="94">
        <f t="shared" si="12"/>
        <v>143.28</v>
      </c>
      <c r="Z55" s="95">
        <f t="shared" si="1"/>
        <v>1.4010631182455026E-2</v>
      </c>
      <c r="AB55" s="3"/>
      <c r="AC55" s="1"/>
      <c r="AD55" s="1"/>
    </row>
    <row r="56" spans="1:30" x14ac:dyDescent="0.35">
      <c r="A56" s="20" t="s">
        <v>54</v>
      </c>
      <c r="B56" s="96">
        <v>45.840000000000011</v>
      </c>
      <c r="C56" s="96">
        <v>6.62</v>
      </c>
      <c r="D56" s="96">
        <v>3.3200000000000003</v>
      </c>
      <c r="E56" s="96">
        <v>4.71</v>
      </c>
      <c r="F56" s="96">
        <v>4.63</v>
      </c>
      <c r="G56" s="96">
        <v>6.3</v>
      </c>
      <c r="H56" s="96">
        <v>5.6</v>
      </c>
      <c r="I56" s="96">
        <v>8.1999999999999993</v>
      </c>
      <c r="J56" s="96">
        <v>7.1</v>
      </c>
      <c r="K56" s="96">
        <v>1.4100000000000001</v>
      </c>
      <c r="L56" s="96">
        <v>8.1999999999999993</v>
      </c>
      <c r="M56" s="96">
        <v>9.5799999999999983</v>
      </c>
      <c r="N56" s="96">
        <v>1.27</v>
      </c>
      <c r="O56" s="96">
        <v>2.08</v>
      </c>
      <c r="P56" s="96">
        <v>3.13</v>
      </c>
      <c r="Q56" s="96">
        <v>2.4499999999999997</v>
      </c>
      <c r="R56" s="96">
        <v>2.15</v>
      </c>
      <c r="S56" s="96">
        <v>7.3199999999999994</v>
      </c>
      <c r="T56" s="96">
        <v>4.5999999999999996</v>
      </c>
      <c r="U56" s="96">
        <v>7.13</v>
      </c>
      <c r="V56" s="96">
        <v>0.86</v>
      </c>
      <c r="W56" s="96"/>
      <c r="X56" s="96">
        <v>0.78</v>
      </c>
      <c r="Y56" s="96">
        <v>143.28</v>
      </c>
      <c r="Z56" s="97">
        <f t="shared" si="1"/>
        <v>1.4010631182455026E-2</v>
      </c>
      <c r="AB56" s="3"/>
      <c r="AC56" s="1"/>
      <c r="AD56" s="1"/>
    </row>
    <row r="57" spans="1:30" x14ac:dyDescent="0.35">
      <c r="A57" s="21" t="s">
        <v>11</v>
      </c>
      <c r="B57" s="94">
        <f>B58</f>
        <v>1.52</v>
      </c>
      <c r="C57" s="94">
        <f t="shared" ref="C57:Y57" si="13">C58</f>
        <v>1.59</v>
      </c>
      <c r="D57" s="94">
        <f t="shared" si="13"/>
        <v>0</v>
      </c>
      <c r="E57" s="94">
        <f t="shared" si="13"/>
        <v>4.6900000000000004</v>
      </c>
      <c r="F57" s="94">
        <f t="shared" si="13"/>
        <v>0</v>
      </c>
      <c r="G57" s="94">
        <f t="shared" si="13"/>
        <v>2.4300000000000002</v>
      </c>
      <c r="H57" s="94">
        <f t="shared" si="13"/>
        <v>3.12</v>
      </c>
      <c r="I57" s="94">
        <f t="shared" si="13"/>
        <v>1.67</v>
      </c>
      <c r="J57" s="94">
        <f t="shared" si="13"/>
        <v>0</v>
      </c>
      <c r="K57" s="94">
        <f t="shared" si="13"/>
        <v>1.03</v>
      </c>
      <c r="L57" s="94">
        <f t="shared" si="13"/>
        <v>0.22</v>
      </c>
      <c r="M57" s="94">
        <f t="shared" si="13"/>
        <v>0</v>
      </c>
      <c r="N57" s="94">
        <f t="shared" si="13"/>
        <v>0</v>
      </c>
      <c r="O57" s="94">
        <f t="shared" si="13"/>
        <v>0.25</v>
      </c>
      <c r="P57" s="94">
        <f t="shared" si="13"/>
        <v>0</v>
      </c>
      <c r="Q57" s="94">
        <f t="shared" si="13"/>
        <v>0</v>
      </c>
      <c r="R57" s="94">
        <f t="shared" si="13"/>
        <v>0</v>
      </c>
      <c r="S57" s="94">
        <f t="shared" si="13"/>
        <v>4.6100000000000003</v>
      </c>
      <c r="T57" s="94">
        <f t="shared" si="13"/>
        <v>2.2000000000000002</v>
      </c>
      <c r="U57" s="94">
        <f t="shared" si="13"/>
        <v>0</v>
      </c>
      <c r="V57" s="94">
        <f t="shared" si="13"/>
        <v>2.89</v>
      </c>
      <c r="W57" s="94">
        <f t="shared" si="13"/>
        <v>0</v>
      </c>
      <c r="X57" s="94">
        <f t="shared" si="13"/>
        <v>0.05</v>
      </c>
      <c r="Y57" s="94">
        <f t="shared" si="13"/>
        <v>26.27</v>
      </c>
      <c r="Z57" s="95">
        <f t="shared" si="1"/>
        <v>2.568811286732925E-3</v>
      </c>
      <c r="AB57" s="2"/>
      <c r="AC57" s="1"/>
      <c r="AD57" s="1"/>
    </row>
    <row r="58" spans="1:30" x14ac:dyDescent="0.35">
      <c r="A58" s="20" t="s">
        <v>55</v>
      </c>
      <c r="B58" s="96">
        <v>1.52</v>
      </c>
      <c r="C58" s="96">
        <v>1.59</v>
      </c>
      <c r="D58" s="96"/>
      <c r="E58" s="96">
        <v>4.6900000000000004</v>
      </c>
      <c r="F58" s="96"/>
      <c r="G58" s="96">
        <v>2.4300000000000002</v>
      </c>
      <c r="H58" s="96">
        <v>3.12</v>
      </c>
      <c r="I58" s="96">
        <v>1.67</v>
      </c>
      <c r="J58" s="96"/>
      <c r="K58" s="96">
        <v>1.03</v>
      </c>
      <c r="L58" s="96">
        <v>0.22</v>
      </c>
      <c r="M58" s="96"/>
      <c r="N58" s="96"/>
      <c r="O58" s="96">
        <v>0.25</v>
      </c>
      <c r="P58" s="96"/>
      <c r="Q58" s="96"/>
      <c r="R58" s="96"/>
      <c r="S58" s="96">
        <v>4.6100000000000003</v>
      </c>
      <c r="T58" s="96">
        <v>2.2000000000000002</v>
      </c>
      <c r="U58" s="96"/>
      <c r="V58" s="96">
        <v>2.89</v>
      </c>
      <c r="W58" s="96"/>
      <c r="X58" s="96">
        <v>0.05</v>
      </c>
      <c r="Y58" s="96">
        <v>26.27</v>
      </c>
      <c r="Z58" s="97">
        <f t="shared" si="1"/>
        <v>2.568811286732925E-3</v>
      </c>
      <c r="AB58" s="3"/>
      <c r="AC58" s="1"/>
      <c r="AD58" s="1"/>
    </row>
    <row r="59" spans="1:30" x14ac:dyDescent="0.35">
      <c r="A59" s="21" t="s">
        <v>12</v>
      </c>
      <c r="B59" s="94">
        <f>B60</f>
        <v>69.050000000000011</v>
      </c>
      <c r="C59" s="94">
        <f t="shared" ref="C59:Y59" si="14">C60</f>
        <v>8.59</v>
      </c>
      <c r="D59" s="94">
        <f t="shared" si="14"/>
        <v>4.55</v>
      </c>
      <c r="E59" s="94">
        <f t="shared" si="14"/>
        <v>20.650000000000002</v>
      </c>
      <c r="F59" s="94">
        <f t="shared" si="14"/>
        <v>2.3000000000000003</v>
      </c>
      <c r="G59" s="94">
        <f t="shared" si="14"/>
        <v>7.870000000000001</v>
      </c>
      <c r="H59" s="94">
        <f t="shared" si="14"/>
        <v>21.26</v>
      </c>
      <c r="I59" s="94">
        <f t="shared" si="14"/>
        <v>0.38</v>
      </c>
      <c r="J59" s="94">
        <f t="shared" si="14"/>
        <v>16.100000000000001</v>
      </c>
      <c r="K59" s="94">
        <f t="shared" si="14"/>
        <v>13.06</v>
      </c>
      <c r="L59" s="94">
        <f t="shared" si="14"/>
        <v>5.45</v>
      </c>
      <c r="M59" s="94">
        <f t="shared" si="14"/>
        <v>25.11</v>
      </c>
      <c r="N59" s="94">
        <f t="shared" si="14"/>
        <v>30.439999999999998</v>
      </c>
      <c r="O59" s="94">
        <f t="shared" si="14"/>
        <v>12.19</v>
      </c>
      <c r="P59" s="94">
        <f t="shared" si="14"/>
        <v>1.97</v>
      </c>
      <c r="Q59" s="94">
        <f t="shared" si="14"/>
        <v>30.549999999999997</v>
      </c>
      <c r="R59" s="94">
        <f t="shared" si="14"/>
        <v>19.839999999999996</v>
      </c>
      <c r="S59" s="94">
        <f t="shared" si="14"/>
        <v>17.480000000000004</v>
      </c>
      <c r="T59" s="94">
        <f t="shared" si="14"/>
        <v>10.700000000000001</v>
      </c>
      <c r="U59" s="94">
        <f t="shared" si="14"/>
        <v>14.32</v>
      </c>
      <c r="V59" s="94">
        <f t="shared" si="14"/>
        <v>18.580000000000002</v>
      </c>
      <c r="W59" s="94">
        <f t="shared" si="14"/>
        <v>0.57999999999999996</v>
      </c>
      <c r="X59" s="94">
        <f t="shared" si="14"/>
        <v>18.41</v>
      </c>
      <c r="Y59" s="94">
        <f t="shared" si="14"/>
        <v>369.42999999999995</v>
      </c>
      <c r="Z59" s="95">
        <f t="shared" si="1"/>
        <v>3.6124703222601612E-2</v>
      </c>
      <c r="AB59" s="2"/>
      <c r="AC59" s="1"/>
      <c r="AD59" s="1"/>
    </row>
    <row r="60" spans="1:30" x14ac:dyDescent="0.35">
      <c r="A60" s="20" t="s">
        <v>56</v>
      </c>
      <c r="B60" s="96">
        <v>69.050000000000011</v>
      </c>
      <c r="C60" s="96">
        <v>8.59</v>
      </c>
      <c r="D60" s="96">
        <v>4.55</v>
      </c>
      <c r="E60" s="96">
        <v>20.650000000000002</v>
      </c>
      <c r="F60" s="96">
        <v>2.3000000000000003</v>
      </c>
      <c r="G60" s="96">
        <v>7.870000000000001</v>
      </c>
      <c r="H60" s="96">
        <v>21.26</v>
      </c>
      <c r="I60" s="96">
        <v>0.38</v>
      </c>
      <c r="J60" s="96">
        <v>16.100000000000001</v>
      </c>
      <c r="K60" s="96">
        <v>13.06</v>
      </c>
      <c r="L60" s="96">
        <v>5.45</v>
      </c>
      <c r="M60" s="96">
        <v>25.11</v>
      </c>
      <c r="N60" s="96">
        <v>30.439999999999998</v>
      </c>
      <c r="O60" s="96">
        <v>12.19</v>
      </c>
      <c r="P60" s="96">
        <v>1.97</v>
      </c>
      <c r="Q60" s="96">
        <v>30.549999999999997</v>
      </c>
      <c r="R60" s="96">
        <v>19.839999999999996</v>
      </c>
      <c r="S60" s="96">
        <v>17.480000000000004</v>
      </c>
      <c r="T60" s="96">
        <v>10.700000000000001</v>
      </c>
      <c r="U60" s="96">
        <v>14.32</v>
      </c>
      <c r="V60" s="96">
        <v>18.580000000000002</v>
      </c>
      <c r="W60" s="96">
        <v>0.57999999999999996</v>
      </c>
      <c r="X60" s="96">
        <v>18.41</v>
      </c>
      <c r="Y60" s="96">
        <v>369.42999999999995</v>
      </c>
      <c r="Z60" s="97">
        <f t="shared" si="1"/>
        <v>3.6124703222601612E-2</v>
      </c>
      <c r="AB60" s="3"/>
      <c r="AC60" s="1"/>
      <c r="AD60" s="1"/>
    </row>
    <row r="61" spans="1:30" x14ac:dyDescent="0.35">
      <c r="A61" s="21" t="s">
        <v>13</v>
      </c>
      <c r="B61" s="94">
        <f>B62</f>
        <v>10.979999999999999</v>
      </c>
      <c r="C61" s="94">
        <f t="shared" ref="C61:Y61" si="15">C62</f>
        <v>1.35</v>
      </c>
      <c r="D61" s="94">
        <f t="shared" si="15"/>
        <v>0.74</v>
      </c>
      <c r="E61" s="94">
        <f t="shared" si="15"/>
        <v>2.56</v>
      </c>
      <c r="F61" s="94">
        <f t="shared" si="15"/>
        <v>0</v>
      </c>
      <c r="G61" s="94">
        <f t="shared" si="15"/>
        <v>0.15</v>
      </c>
      <c r="H61" s="94">
        <f t="shared" si="15"/>
        <v>2.13</v>
      </c>
      <c r="I61" s="94">
        <f t="shared" si="15"/>
        <v>4.6800000000000006</v>
      </c>
      <c r="J61" s="94">
        <f t="shared" si="15"/>
        <v>3.25</v>
      </c>
      <c r="K61" s="94">
        <f t="shared" si="15"/>
        <v>0.90999999999999992</v>
      </c>
      <c r="L61" s="94">
        <f t="shared" si="15"/>
        <v>0.77</v>
      </c>
      <c r="M61" s="94">
        <f t="shared" si="15"/>
        <v>4.0600000000000005</v>
      </c>
      <c r="N61" s="94">
        <f t="shared" si="15"/>
        <v>1.17</v>
      </c>
      <c r="O61" s="94">
        <f t="shared" si="15"/>
        <v>8.39</v>
      </c>
      <c r="P61" s="94">
        <f t="shared" si="15"/>
        <v>3.9400000000000004</v>
      </c>
      <c r="Q61" s="94">
        <f t="shared" si="15"/>
        <v>0.94</v>
      </c>
      <c r="R61" s="94">
        <f t="shared" si="15"/>
        <v>0.74</v>
      </c>
      <c r="S61" s="94">
        <f t="shared" si="15"/>
        <v>0.74</v>
      </c>
      <c r="T61" s="94">
        <f t="shared" si="15"/>
        <v>0.81</v>
      </c>
      <c r="U61" s="94">
        <f t="shared" si="15"/>
        <v>8.4400000000000013</v>
      </c>
      <c r="V61" s="94">
        <f t="shared" si="15"/>
        <v>3.53</v>
      </c>
      <c r="W61" s="94">
        <f t="shared" si="15"/>
        <v>0.48</v>
      </c>
      <c r="X61" s="94">
        <f t="shared" si="15"/>
        <v>0.28000000000000003</v>
      </c>
      <c r="Y61" s="94">
        <f t="shared" si="15"/>
        <v>61.04</v>
      </c>
      <c r="Z61" s="95">
        <f t="shared" si="1"/>
        <v>5.9687948588571663E-3</v>
      </c>
      <c r="AB61" s="2"/>
      <c r="AC61" s="1"/>
      <c r="AD61" s="1"/>
    </row>
    <row r="62" spans="1:30" x14ac:dyDescent="0.35">
      <c r="A62" s="20" t="s">
        <v>57</v>
      </c>
      <c r="B62" s="96">
        <v>10.979999999999999</v>
      </c>
      <c r="C62" s="96">
        <v>1.35</v>
      </c>
      <c r="D62" s="96">
        <v>0.74</v>
      </c>
      <c r="E62" s="96">
        <v>2.56</v>
      </c>
      <c r="F62" s="96"/>
      <c r="G62" s="96">
        <v>0.15</v>
      </c>
      <c r="H62" s="96">
        <v>2.13</v>
      </c>
      <c r="I62" s="96">
        <v>4.6800000000000006</v>
      </c>
      <c r="J62" s="96">
        <v>3.25</v>
      </c>
      <c r="K62" s="96">
        <v>0.90999999999999992</v>
      </c>
      <c r="L62" s="96">
        <v>0.77</v>
      </c>
      <c r="M62" s="96">
        <v>4.0600000000000005</v>
      </c>
      <c r="N62" s="96">
        <v>1.17</v>
      </c>
      <c r="O62" s="96">
        <v>8.39</v>
      </c>
      <c r="P62" s="96">
        <v>3.9400000000000004</v>
      </c>
      <c r="Q62" s="96">
        <v>0.94</v>
      </c>
      <c r="R62" s="96">
        <v>0.74</v>
      </c>
      <c r="S62" s="96">
        <v>0.74</v>
      </c>
      <c r="T62" s="96">
        <v>0.81</v>
      </c>
      <c r="U62" s="96">
        <v>8.4400000000000013</v>
      </c>
      <c r="V62" s="96">
        <v>3.53</v>
      </c>
      <c r="W62" s="96">
        <v>0.48</v>
      </c>
      <c r="X62" s="96">
        <v>0.28000000000000003</v>
      </c>
      <c r="Y62" s="96">
        <v>61.04</v>
      </c>
      <c r="Z62" s="97">
        <f t="shared" si="1"/>
        <v>5.9687948588571663E-3</v>
      </c>
      <c r="AB62" s="3"/>
      <c r="AC62" s="1"/>
      <c r="AD62" s="1"/>
    </row>
    <row r="63" spans="1:30" x14ac:dyDescent="0.35">
      <c r="A63" s="21" t="s">
        <v>14</v>
      </c>
      <c r="B63" s="94">
        <f>SUM(B64:B65)</f>
        <v>0.15000000000000002</v>
      </c>
      <c r="C63" s="94">
        <f t="shared" ref="C63:Y63" si="16">SUM(C64:C65)</f>
        <v>0</v>
      </c>
      <c r="D63" s="94">
        <f t="shared" si="16"/>
        <v>0</v>
      </c>
      <c r="E63" s="94">
        <f t="shared" si="16"/>
        <v>0.11</v>
      </c>
      <c r="F63" s="94">
        <f t="shared" si="16"/>
        <v>0</v>
      </c>
      <c r="G63" s="94">
        <f t="shared" si="16"/>
        <v>0</v>
      </c>
      <c r="H63" s="94">
        <f t="shared" si="16"/>
        <v>0</v>
      </c>
      <c r="I63" s="94">
        <f t="shared" si="16"/>
        <v>0</v>
      </c>
      <c r="J63" s="94">
        <f t="shared" si="16"/>
        <v>0</v>
      </c>
      <c r="K63" s="94">
        <f t="shared" si="16"/>
        <v>0.03</v>
      </c>
      <c r="L63" s="94">
        <f t="shared" si="16"/>
        <v>0</v>
      </c>
      <c r="M63" s="94">
        <f t="shared" si="16"/>
        <v>0</v>
      </c>
      <c r="N63" s="94">
        <f t="shared" si="16"/>
        <v>0</v>
      </c>
      <c r="O63" s="94">
        <f t="shared" si="16"/>
        <v>0</v>
      </c>
      <c r="P63" s="94">
        <f t="shared" si="16"/>
        <v>0</v>
      </c>
      <c r="Q63" s="94">
        <f t="shared" si="16"/>
        <v>0.26</v>
      </c>
      <c r="R63" s="94">
        <f t="shared" si="16"/>
        <v>0</v>
      </c>
      <c r="S63" s="94">
        <f t="shared" si="16"/>
        <v>0</v>
      </c>
      <c r="T63" s="94">
        <f t="shared" si="16"/>
        <v>0</v>
      </c>
      <c r="U63" s="94">
        <f t="shared" si="16"/>
        <v>0</v>
      </c>
      <c r="V63" s="94">
        <f t="shared" si="16"/>
        <v>0.06</v>
      </c>
      <c r="W63" s="94">
        <f t="shared" si="16"/>
        <v>0</v>
      </c>
      <c r="X63" s="94">
        <f t="shared" si="16"/>
        <v>0</v>
      </c>
      <c r="Y63" s="94">
        <f t="shared" si="16"/>
        <v>0.6100000000000001</v>
      </c>
      <c r="Z63" s="95">
        <f t="shared" si="1"/>
        <v>5.9648834598670904E-5</v>
      </c>
      <c r="AB63" s="2"/>
      <c r="AC63" s="1"/>
      <c r="AD63" s="1"/>
    </row>
    <row r="64" spans="1:30" x14ac:dyDescent="0.35">
      <c r="A64" s="20" t="s">
        <v>58</v>
      </c>
      <c r="B64" s="96">
        <v>0.1</v>
      </c>
      <c r="C64" s="96"/>
      <c r="D64" s="96"/>
      <c r="E64" s="96"/>
      <c r="F64" s="96"/>
      <c r="G64" s="96"/>
      <c r="H64" s="96"/>
      <c r="I64" s="96"/>
      <c r="J64" s="96"/>
      <c r="K64" s="96">
        <v>0.03</v>
      </c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>
        <v>0.06</v>
      </c>
      <c r="W64" s="96"/>
      <c r="X64" s="96"/>
      <c r="Y64" s="96">
        <v>0.19</v>
      </c>
      <c r="Z64" s="97">
        <f t="shared" si="1"/>
        <v>1.8579145202864705E-5</v>
      </c>
      <c r="AB64" s="3"/>
      <c r="AC64" s="1"/>
      <c r="AD64" s="1"/>
    </row>
    <row r="65" spans="1:30" x14ac:dyDescent="0.35">
      <c r="A65" s="20" t="s">
        <v>59</v>
      </c>
      <c r="B65" s="96">
        <v>0.05</v>
      </c>
      <c r="C65" s="96"/>
      <c r="D65" s="96"/>
      <c r="E65" s="96">
        <v>0.11</v>
      </c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>
        <v>0.26</v>
      </c>
      <c r="R65" s="96"/>
      <c r="S65" s="96"/>
      <c r="T65" s="96"/>
      <c r="U65" s="96"/>
      <c r="V65" s="96"/>
      <c r="W65" s="96"/>
      <c r="X65" s="96"/>
      <c r="Y65" s="96">
        <v>0.42000000000000004</v>
      </c>
      <c r="Z65" s="97">
        <f t="shared" si="1"/>
        <v>4.1069689395806191E-5</v>
      </c>
      <c r="AB65" s="2"/>
      <c r="AC65" s="1"/>
      <c r="AD65" s="1"/>
    </row>
    <row r="66" spans="1:30" x14ac:dyDescent="0.35">
      <c r="A66" s="22" t="s">
        <v>15</v>
      </c>
      <c r="B66" s="184">
        <v>1104.78</v>
      </c>
      <c r="C66" s="184">
        <v>338.76</v>
      </c>
      <c r="D66" s="184">
        <v>160.93</v>
      </c>
      <c r="E66" s="184">
        <v>255.16000000000003</v>
      </c>
      <c r="F66" s="184">
        <v>381.3</v>
      </c>
      <c r="G66" s="184">
        <v>407.97999999999996</v>
      </c>
      <c r="H66" s="184">
        <v>432.71000000000004</v>
      </c>
      <c r="I66" s="184">
        <v>265.06</v>
      </c>
      <c r="J66" s="184">
        <v>267.57</v>
      </c>
      <c r="K66" s="184">
        <v>283.24999999999994</v>
      </c>
      <c r="L66" s="184">
        <v>353.93999999999994</v>
      </c>
      <c r="M66" s="184">
        <v>516.91999999999996</v>
      </c>
      <c r="N66" s="184">
        <v>450.28999999999996</v>
      </c>
      <c r="O66" s="184">
        <v>624.96</v>
      </c>
      <c r="P66" s="184">
        <v>467.73</v>
      </c>
      <c r="Q66" s="184">
        <v>691.79000000000008</v>
      </c>
      <c r="R66" s="184">
        <v>679.62000000000012</v>
      </c>
      <c r="S66" s="184">
        <v>658.70000000000016</v>
      </c>
      <c r="T66" s="184">
        <v>536.68000000000006</v>
      </c>
      <c r="U66" s="184">
        <v>522.1400000000001</v>
      </c>
      <c r="V66" s="184">
        <v>522.68999999999994</v>
      </c>
      <c r="W66" s="184">
        <v>260.01</v>
      </c>
      <c r="X66" s="184">
        <v>43.55</v>
      </c>
      <c r="Y66" s="184">
        <v>10226.520000000002</v>
      </c>
      <c r="Z66" s="98">
        <f t="shared" si="1"/>
        <v>1</v>
      </c>
      <c r="AB66" s="3"/>
      <c r="AC66" s="1"/>
      <c r="AD66" s="1"/>
    </row>
    <row r="67" spans="1:30" x14ac:dyDescent="0.35">
      <c r="Z67" s="102"/>
      <c r="AB67" s="2"/>
      <c r="AC67" s="26"/>
      <c r="AD67" s="1"/>
    </row>
    <row r="68" spans="1:30" x14ac:dyDescent="0.35">
      <c r="Z68" s="102"/>
      <c r="AB68" s="3"/>
      <c r="AC68" s="1"/>
      <c r="AD68" s="1"/>
    </row>
    <row r="69" spans="1:30" x14ac:dyDescent="0.35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B69" s="3"/>
      <c r="AC69" s="1"/>
      <c r="AD69" s="1"/>
    </row>
    <row r="70" spans="1:30" ht="15.5" x14ac:dyDescent="0.35">
      <c r="A70" s="27" t="s">
        <v>79</v>
      </c>
      <c r="B70" s="93" t="s">
        <v>250</v>
      </c>
      <c r="C70" s="93">
        <v>2000</v>
      </c>
      <c r="D70" s="93">
        <v>2001</v>
      </c>
      <c r="E70" s="93">
        <v>2002</v>
      </c>
      <c r="F70" s="93">
        <v>2003</v>
      </c>
      <c r="G70" s="93">
        <v>2004</v>
      </c>
      <c r="H70" s="93">
        <v>2005</v>
      </c>
      <c r="I70" s="93">
        <v>2006</v>
      </c>
      <c r="J70" s="93">
        <v>2007</v>
      </c>
      <c r="K70" s="93">
        <v>2008</v>
      </c>
      <c r="L70" s="93">
        <v>2009</v>
      </c>
      <c r="M70" s="93">
        <v>2010</v>
      </c>
      <c r="N70" s="93">
        <v>2011</v>
      </c>
      <c r="O70" s="93">
        <v>2012</v>
      </c>
      <c r="P70" s="93">
        <v>2013</v>
      </c>
      <c r="Q70" s="93">
        <v>2014</v>
      </c>
      <c r="R70" s="93">
        <v>2015</v>
      </c>
      <c r="S70" s="93">
        <v>2016</v>
      </c>
      <c r="T70" s="93">
        <v>2017</v>
      </c>
      <c r="U70" s="93">
        <v>2018</v>
      </c>
      <c r="V70" s="93">
        <v>2019</v>
      </c>
      <c r="W70" s="93">
        <v>2020</v>
      </c>
      <c r="X70" s="23" t="s">
        <v>80</v>
      </c>
      <c r="Y70" s="102"/>
      <c r="Z70" s="102"/>
    </row>
    <row r="71" spans="1:30" x14ac:dyDescent="0.35">
      <c r="A71" s="24" t="s">
        <v>0</v>
      </c>
      <c r="B71" s="99">
        <f>B4/$Y$4</f>
        <v>0.11188986232790991</v>
      </c>
      <c r="C71" s="99">
        <f t="shared" ref="C71:W71" si="17">C4/$Y$4</f>
        <v>3.7253463380950341E-2</v>
      </c>
      <c r="D71" s="99">
        <f t="shared" si="17"/>
        <v>7.9323292046092116E-3</v>
      </c>
      <c r="E71" s="99">
        <f t="shared" si="17"/>
        <v>2.475508178326357E-2</v>
      </c>
      <c r="F71" s="99">
        <f t="shared" si="17"/>
        <v>9.8744119804928601E-3</v>
      </c>
      <c r="G71" s="99">
        <f t="shared" si="17"/>
        <v>1.3784471969271938E-2</v>
      </c>
      <c r="H71" s="99">
        <f t="shared" si="17"/>
        <v>0.10096240990893791</v>
      </c>
      <c r="I71" s="99">
        <f t="shared" si="17"/>
        <v>1.5856026930214494E-2</v>
      </c>
      <c r="J71" s="99">
        <f t="shared" si="17"/>
        <v>9.4601009883043471E-3</v>
      </c>
      <c r="K71" s="99">
        <f t="shared" si="17"/>
        <v>2.612748694488801E-2</v>
      </c>
      <c r="L71" s="99">
        <f t="shared" si="17"/>
        <v>5.2289499805791735E-2</v>
      </c>
      <c r="M71" s="99">
        <f t="shared" si="17"/>
        <v>3.292046092097882E-2</v>
      </c>
      <c r="N71" s="99">
        <f t="shared" si="17"/>
        <v>4.0740580898536979E-2</v>
      </c>
      <c r="O71" s="99">
        <f t="shared" si="17"/>
        <v>8.2050839411333149E-2</v>
      </c>
      <c r="P71" s="99">
        <f t="shared" si="17"/>
        <v>4.3908333692978294E-2</v>
      </c>
      <c r="Q71" s="99">
        <f t="shared" si="17"/>
        <v>6.7239221440593869E-2</v>
      </c>
      <c r="R71" s="99">
        <f t="shared" si="17"/>
        <v>3.810797980233914E-2</v>
      </c>
      <c r="S71" s="99">
        <f t="shared" si="17"/>
        <v>9.2736610418195184E-2</v>
      </c>
      <c r="T71" s="99">
        <f t="shared" si="17"/>
        <v>8.5434379180872669E-2</v>
      </c>
      <c r="U71" s="99">
        <f t="shared" si="17"/>
        <v>6.9992663242846684E-2</v>
      </c>
      <c r="V71" s="99">
        <f t="shared" si="17"/>
        <v>2.1250701307669075E-2</v>
      </c>
      <c r="W71" s="99">
        <f t="shared" si="17"/>
        <v>1.4941090155798201E-2</v>
      </c>
      <c r="X71" s="172">
        <f>X4/Y4</f>
        <v>4.9199430322385753E-4</v>
      </c>
      <c r="Y71" s="102"/>
      <c r="Z71" s="102"/>
    </row>
    <row r="72" spans="1:30" x14ac:dyDescent="0.35">
      <c r="A72" s="24" t="s">
        <v>1</v>
      </c>
      <c r="B72" s="99">
        <f>B13/$Y$13</f>
        <v>0.19308964876549831</v>
      </c>
      <c r="C72" s="99">
        <f t="shared" ref="C72:W72" si="18">C13/$Y$13</f>
        <v>3.6856397613177543E-2</v>
      </c>
      <c r="D72" s="99">
        <f t="shared" si="18"/>
        <v>2.849537285168113E-2</v>
      </c>
      <c r="E72" s="99">
        <f t="shared" si="18"/>
        <v>2.6065673348340299E-2</v>
      </c>
      <c r="F72" s="99">
        <f t="shared" si="18"/>
        <v>2.5976346160717468E-2</v>
      </c>
      <c r="G72" s="99">
        <f t="shared" si="18"/>
        <v>5.6142137420945433E-2</v>
      </c>
      <c r="H72" s="99">
        <f t="shared" si="18"/>
        <v>4.0867188337442378E-2</v>
      </c>
      <c r="I72" s="99">
        <f t="shared" si="18"/>
        <v>1.67309822417551E-2</v>
      </c>
      <c r="J72" s="99">
        <f t="shared" si="18"/>
        <v>2.4815092721620746E-2</v>
      </c>
      <c r="K72" s="99">
        <f t="shared" si="18"/>
        <v>2.5520777503841068E-2</v>
      </c>
      <c r="L72" s="99">
        <f t="shared" si="18"/>
        <v>2.3600242969950329E-2</v>
      </c>
      <c r="M72" s="99">
        <f t="shared" si="18"/>
        <v>4.2564404902276053E-2</v>
      </c>
      <c r="N72" s="99">
        <f t="shared" si="18"/>
        <v>2.9004537821131226E-2</v>
      </c>
      <c r="O72" s="99">
        <f t="shared" si="18"/>
        <v>2.5145603315825198E-2</v>
      </c>
      <c r="P72" s="99">
        <f t="shared" si="18"/>
        <v>2.3216136063172185E-2</v>
      </c>
      <c r="Q72" s="99">
        <f t="shared" si="18"/>
        <v>5.6427984421338465E-2</v>
      </c>
      <c r="R72" s="99">
        <f t="shared" si="18"/>
        <v>3.8955586522313922E-2</v>
      </c>
      <c r="S72" s="99">
        <f t="shared" si="18"/>
        <v>4.9701647193339762E-2</v>
      </c>
      <c r="T72" s="99">
        <f t="shared" si="18"/>
        <v>5.7321256297566715E-2</v>
      </c>
      <c r="U72" s="99">
        <f t="shared" si="18"/>
        <v>6.8049451531067978E-2</v>
      </c>
      <c r="V72" s="99">
        <f t="shared" si="18"/>
        <v>5.096116053882159E-2</v>
      </c>
      <c r="W72" s="99">
        <f t="shared" si="18"/>
        <v>5.9081001893736364E-2</v>
      </c>
      <c r="X72" s="172">
        <f>X13/Y13</f>
        <v>1.4113695644406331E-3</v>
      </c>
      <c r="Y72" s="102"/>
      <c r="Z72" s="102"/>
    </row>
    <row r="73" spans="1:30" x14ac:dyDescent="0.35">
      <c r="A73" s="24" t="s">
        <v>68</v>
      </c>
      <c r="B73" s="99">
        <f>B17/$Y$17</f>
        <v>0.27642276422764234</v>
      </c>
      <c r="C73" s="99">
        <f t="shared" ref="C73:W73" si="19">C17/$Y$17</f>
        <v>2.4390243902439029E-2</v>
      </c>
      <c r="D73" s="99">
        <f t="shared" si="19"/>
        <v>0</v>
      </c>
      <c r="E73" s="99">
        <f t="shared" si="19"/>
        <v>0</v>
      </c>
      <c r="F73" s="99">
        <f t="shared" si="19"/>
        <v>0</v>
      </c>
      <c r="G73" s="99">
        <f t="shared" si="19"/>
        <v>0</v>
      </c>
      <c r="H73" s="99">
        <f t="shared" si="19"/>
        <v>0.56910569105691067</v>
      </c>
      <c r="I73" s="99">
        <f t="shared" si="19"/>
        <v>0</v>
      </c>
      <c r="J73" s="99">
        <f t="shared" si="19"/>
        <v>0</v>
      </c>
      <c r="K73" s="99">
        <f t="shared" si="19"/>
        <v>0</v>
      </c>
      <c r="L73" s="99">
        <f t="shared" si="19"/>
        <v>0</v>
      </c>
      <c r="M73" s="99">
        <f t="shared" si="19"/>
        <v>0</v>
      </c>
      <c r="N73" s="99">
        <f t="shared" si="19"/>
        <v>0</v>
      </c>
      <c r="O73" s="99">
        <f t="shared" si="19"/>
        <v>0.13008130081300817</v>
      </c>
      <c r="P73" s="99">
        <f t="shared" si="19"/>
        <v>0</v>
      </c>
      <c r="Q73" s="99">
        <f t="shared" si="19"/>
        <v>0</v>
      </c>
      <c r="R73" s="99">
        <f t="shared" si="19"/>
        <v>0</v>
      </c>
      <c r="S73" s="99">
        <f t="shared" si="19"/>
        <v>0</v>
      </c>
      <c r="T73" s="99">
        <f t="shared" si="19"/>
        <v>0</v>
      </c>
      <c r="U73" s="99">
        <f t="shared" si="19"/>
        <v>0</v>
      </c>
      <c r="V73" s="99">
        <f t="shared" si="19"/>
        <v>0</v>
      </c>
      <c r="W73" s="99">
        <f t="shared" si="19"/>
        <v>0</v>
      </c>
      <c r="X73" s="172">
        <f>X17/Y17</f>
        <v>0</v>
      </c>
      <c r="Y73" s="102"/>
      <c r="Z73" s="102"/>
    </row>
    <row r="74" spans="1:30" x14ac:dyDescent="0.35">
      <c r="A74" s="24" t="s">
        <v>2</v>
      </c>
      <c r="B74" s="99">
        <f>B19/$Y$19</f>
        <v>0.21435993740219092</v>
      </c>
      <c r="C74" s="99">
        <f t="shared" ref="C74:W74" si="20">C19/$Y$19</f>
        <v>5.7652582159624433E-2</v>
      </c>
      <c r="D74" s="99">
        <f t="shared" si="20"/>
        <v>3.5280125195618156E-2</v>
      </c>
      <c r="E74" s="99">
        <f t="shared" si="20"/>
        <v>6.91079812206573E-3</v>
      </c>
      <c r="F74" s="99">
        <f t="shared" si="20"/>
        <v>1.3521126760563384E-2</v>
      </c>
      <c r="G74" s="99">
        <f t="shared" si="20"/>
        <v>2.7818466353677636E-2</v>
      </c>
      <c r="H74" s="99">
        <f t="shared" si="20"/>
        <v>3.7859154929577477E-2</v>
      </c>
      <c r="I74" s="99">
        <f t="shared" si="20"/>
        <v>1.4760563380281696E-2</v>
      </c>
      <c r="J74" s="99">
        <f t="shared" si="20"/>
        <v>1.9430359937402195E-2</v>
      </c>
      <c r="K74" s="99">
        <f t="shared" si="20"/>
        <v>9.5649452269170598E-3</v>
      </c>
      <c r="L74" s="99">
        <f t="shared" si="20"/>
        <v>4.0838810641627553E-2</v>
      </c>
      <c r="M74" s="99">
        <f t="shared" si="20"/>
        <v>3.1974960876369342E-2</v>
      </c>
      <c r="N74" s="99">
        <f t="shared" si="20"/>
        <v>3.2175273865414716E-2</v>
      </c>
      <c r="O74" s="99">
        <f t="shared" si="20"/>
        <v>6.3336463223787193E-2</v>
      </c>
      <c r="P74" s="99">
        <f t="shared" si="20"/>
        <v>6.0757433489827872E-2</v>
      </c>
      <c r="Q74" s="99">
        <f t="shared" si="20"/>
        <v>6.1145539906103309E-2</v>
      </c>
      <c r="R74" s="99">
        <f t="shared" si="20"/>
        <v>9.2406885758998469E-2</v>
      </c>
      <c r="S74" s="99">
        <f t="shared" si="20"/>
        <v>5.3233176838810653E-2</v>
      </c>
      <c r="T74" s="99">
        <f t="shared" si="20"/>
        <v>3.2187793427230056E-2</v>
      </c>
      <c r="U74" s="99">
        <f t="shared" si="20"/>
        <v>3.603129890453835E-2</v>
      </c>
      <c r="V74" s="99">
        <f t="shared" si="20"/>
        <v>2.7367762128325517E-2</v>
      </c>
      <c r="W74" s="99">
        <f t="shared" si="20"/>
        <v>6.672926447574337E-3</v>
      </c>
      <c r="X74" s="101">
        <f>X19/Y19</f>
        <v>2.4713615023474182E-2</v>
      </c>
      <c r="Y74" s="102"/>
      <c r="Z74" s="102"/>
    </row>
    <row r="75" spans="1:30" x14ac:dyDescent="0.35">
      <c r="A75" s="24" t="s">
        <v>3</v>
      </c>
      <c r="B75" s="99">
        <f>B23/$Y$23</f>
        <v>0.36637210413183663</v>
      </c>
      <c r="C75" s="99">
        <f t="shared" ref="C75:W75" si="21">C23/$Y$23</f>
        <v>9.983281585860998E-2</v>
      </c>
      <c r="D75" s="99">
        <f t="shared" si="21"/>
        <v>5.2543587294005259E-3</v>
      </c>
      <c r="E75" s="99">
        <f t="shared" si="21"/>
        <v>2.1495103893002152E-3</v>
      </c>
      <c r="F75" s="99">
        <f t="shared" si="21"/>
        <v>1.9106759016001911E-3</v>
      </c>
      <c r="G75" s="99">
        <f t="shared" si="21"/>
        <v>2.3644614282302367E-2</v>
      </c>
      <c r="H75" s="99">
        <f t="shared" si="21"/>
        <v>2.340577979460234E-2</v>
      </c>
      <c r="I75" s="99">
        <f t="shared" si="21"/>
        <v>3.7974683544303799E-2</v>
      </c>
      <c r="J75" s="99">
        <f t="shared" si="21"/>
        <v>4.6572725101504661E-2</v>
      </c>
      <c r="K75" s="99">
        <f t="shared" si="21"/>
        <v>3.5825173155003584E-3</v>
      </c>
      <c r="L75" s="99">
        <f t="shared" si="21"/>
        <v>2.0062096966802008E-2</v>
      </c>
      <c r="M75" s="99">
        <f t="shared" si="21"/>
        <v>4.991640792930499E-2</v>
      </c>
      <c r="N75" s="99">
        <f t="shared" si="21"/>
        <v>1.7912586577501791E-2</v>
      </c>
      <c r="O75" s="99">
        <f t="shared" si="21"/>
        <v>0.16527346548841654</v>
      </c>
      <c r="P75" s="99">
        <f t="shared" si="21"/>
        <v>1.0747551946501076E-2</v>
      </c>
      <c r="Q75" s="99">
        <f t="shared" si="21"/>
        <v>6.1380463338906149E-2</v>
      </c>
      <c r="R75" s="99">
        <f t="shared" si="21"/>
        <v>2.5077621208502512E-2</v>
      </c>
      <c r="S75" s="99">
        <f t="shared" si="21"/>
        <v>2.6271793647002629E-3</v>
      </c>
      <c r="T75" s="99">
        <f t="shared" si="21"/>
        <v>3.5825173155003588E-3</v>
      </c>
      <c r="U75" s="99">
        <f t="shared" si="21"/>
        <v>3.1048483401003107E-3</v>
      </c>
      <c r="V75" s="99">
        <f t="shared" si="21"/>
        <v>1.1225220921901122E-2</v>
      </c>
      <c r="W75" s="99">
        <f t="shared" si="21"/>
        <v>6.2096966802006213E-3</v>
      </c>
      <c r="X75" s="171">
        <f>X23/Y23</f>
        <v>1.218055887270122E-2</v>
      </c>
      <c r="Y75" s="102"/>
      <c r="Z75" s="102"/>
    </row>
    <row r="76" spans="1:30" x14ac:dyDescent="0.35">
      <c r="A76" s="24" t="s">
        <v>4</v>
      </c>
      <c r="B76" s="99">
        <f>B33/$Y$33</f>
        <v>0.48933234263878567</v>
      </c>
      <c r="C76" s="99">
        <f t="shared" ref="C76:W76" si="22">C33/$Y$33</f>
        <v>7.1489226196794389E-2</v>
      </c>
      <c r="D76" s="99">
        <f t="shared" si="22"/>
        <v>1.1516824116335846E-2</v>
      </c>
      <c r="E76" s="99">
        <f t="shared" si="22"/>
        <v>2.8394013374376391E-3</v>
      </c>
      <c r="F76" s="99">
        <f t="shared" si="22"/>
        <v>2.1547606411208998E-2</v>
      </c>
      <c r="G76" s="99">
        <f t="shared" si="22"/>
        <v>6.4510136928139269E-2</v>
      </c>
      <c r="H76" s="99">
        <f t="shared" si="22"/>
        <v>1.5576902664260693E-2</v>
      </c>
      <c r="I76" s="99">
        <f t="shared" si="22"/>
        <v>1.3268230548774014E-3</v>
      </c>
      <c r="J76" s="99">
        <f t="shared" si="22"/>
        <v>1.3002865937798535E-3</v>
      </c>
      <c r="K76" s="99">
        <f t="shared" si="22"/>
        <v>1.8947033223649292E-2</v>
      </c>
      <c r="L76" s="99">
        <f t="shared" si="22"/>
        <v>1.9212397834624775E-2</v>
      </c>
      <c r="M76" s="99">
        <f t="shared" si="22"/>
        <v>3.4417790043519803E-2</v>
      </c>
      <c r="N76" s="99">
        <f t="shared" si="22"/>
        <v>1.496656405901709E-2</v>
      </c>
      <c r="O76" s="99">
        <f t="shared" si="22"/>
        <v>3.6009977709372677E-2</v>
      </c>
      <c r="P76" s="99">
        <f t="shared" si="22"/>
        <v>1.2817110710115698E-2</v>
      </c>
      <c r="Q76" s="99">
        <f t="shared" si="22"/>
        <v>3.3064430527544847E-2</v>
      </c>
      <c r="R76" s="99">
        <f t="shared" si="22"/>
        <v>3.1870289778155182E-2</v>
      </c>
      <c r="S76" s="99">
        <f t="shared" si="22"/>
        <v>1.4462371298163676E-2</v>
      </c>
      <c r="T76" s="99">
        <f t="shared" si="22"/>
        <v>5.2117609595584327E-2</v>
      </c>
      <c r="U76" s="99">
        <f t="shared" si="22"/>
        <v>2.1574142872306544E-2</v>
      </c>
      <c r="V76" s="99">
        <f t="shared" si="22"/>
        <v>9.7654176838976748E-3</v>
      </c>
      <c r="W76" s="99">
        <f t="shared" si="22"/>
        <v>1.7699819552064535E-2</v>
      </c>
      <c r="X76" s="171">
        <f>X33/Y33</f>
        <v>3.6354951703640795E-3</v>
      </c>
      <c r="Y76" s="102"/>
      <c r="Z76" s="102"/>
    </row>
    <row r="77" spans="1:30" x14ac:dyDescent="0.35">
      <c r="A77" s="24" t="s">
        <v>5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101">
        <f>X39/Y39</f>
        <v>1</v>
      </c>
      <c r="Y77" s="102"/>
      <c r="Z77" s="102"/>
    </row>
    <row r="78" spans="1:30" x14ac:dyDescent="0.35">
      <c r="A78" s="24" t="s">
        <v>6</v>
      </c>
      <c r="B78" s="99">
        <f>B41/$Y$41</f>
        <v>0.16840387148502378</v>
      </c>
      <c r="C78" s="99">
        <f t="shared" ref="C78:W78" si="23">C41/$Y$41</f>
        <v>5.3948800183265568E-2</v>
      </c>
      <c r="D78" s="99">
        <f t="shared" si="23"/>
        <v>1.1597273924746576E-2</v>
      </c>
      <c r="E78" s="99">
        <f t="shared" si="23"/>
        <v>5.0455300383712272E-2</v>
      </c>
      <c r="F78" s="99">
        <f t="shared" si="23"/>
        <v>2.7060305824408677E-2</v>
      </c>
      <c r="G78" s="99">
        <f t="shared" si="23"/>
        <v>6.6204684725960708E-2</v>
      </c>
      <c r="H78" s="99">
        <f t="shared" si="23"/>
        <v>4.166428039631178E-2</v>
      </c>
      <c r="I78" s="99">
        <f t="shared" si="23"/>
        <v>3.2529637477807682E-2</v>
      </c>
      <c r="J78" s="99">
        <f t="shared" si="23"/>
        <v>4.8107210354504319E-2</v>
      </c>
      <c r="K78" s="99">
        <f t="shared" si="23"/>
        <v>3.3274153828532153E-2</v>
      </c>
      <c r="L78" s="99">
        <f t="shared" si="23"/>
        <v>2.3566806024855391E-2</v>
      </c>
      <c r="M78" s="99">
        <f t="shared" si="23"/>
        <v>3.8886661703224329E-2</v>
      </c>
      <c r="N78" s="99">
        <f t="shared" si="23"/>
        <v>2.7289387778477746E-2</v>
      </c>
      <c r="O78" s="99">
        <f t="shared" si="23"/>
        <v>2.708894106866731E-2</v>
      </c>
      <c r="P78" s="99">
        <f t="shared" si="23"/>
        <v>4.2551972968329417E-2</v>
      </c>
      <c r="Q78" s="99">
        <f t="shared" si="23"/>
        <v>6.3971135673787288E-2</v>
      </c>
      <c r="R78" s="99">
        <f t="shared" si="23"/>
        <v>7.0070442700876229E-2</v>
      </c>
      <c r="S78" s="99">
        <f t="shared" si="23"/>
        <v>3.9917530496535125E-2</v>
      </c>
      <c r="T78" s="99">
        <f t="shared" si="23"/>
        <v>2.7776186930874518E-2</v>
      </c>
      <c r="U78" s="99">
        <f t="shared" si="23"/>
        <v>4.6961800584158976E-2</v>
      </c>
      <c r="V78" s="99">
        <f t="shared" si="23"/>
        <v>2.6401695206460112E-2</v>
      </c>
      <c r="W78" s="99">
        <f t="shared" si="23"/>
        <v>3.2271920279479983E-2</v>
      </c>
      <c r="X78" s="172">
        <f>X41/Y41</f>
        <v>0</v>
      </c>
      <c r="Y78" s="102"/>
      <c r="Z78" s="102"/>
    </row>
    <row r="79" spans="1:30" x14ac:dyDescent="0.35">
      <c r="A79" s="24" t="s">
        <v>7</v>
      </c>
      <c r="B79" s="99">
        <f>B46/$Y$46</f>
        <v>3.4421758294514854E-2</v>
      </c>
      <c r="C79" s="99">
        <f t="shared" ref="C79:W79" si="24">C46/$Y$46</f>
        <v>2.424951904511757E-2</v>
      </c>
      <c r="D79" s="99">
        <f t="shared" si="24"/>
        <v>1.2948383887228692E-2</v>
      </c>
      <c r="E79" s="99">
        <f t="shared" si="24"/>
        <v>2.4397371359789036E-2</v>
      </c>
      <c r="F79" s="99">
        <f t="shared" si="24"/>
        <v>5.3122466941961877E-2</v>
      </c>
      <c r="G79" s="99">
        <f t="shared" si="24"/>
        <v>4.1216007013418023E-2</v>
      </c>
      <c r="H79" s="99">
        <f t="shared" si="24"/>
        <v>3.2273551134288168E-2</v>
      </c>
      <c r="I79" s="99">
        <f t="shared" si="24"/>
        <v>3.2664924908418526E-2</v>
      </c>
      <c r="J79" s="99">
        <f t="shared" si="24"/>
        <v>2.9156476453214304E-2</v>
      </c>
      <c r="K79" s="99">
        <f t="shared" si="24"/>
        <v>3.1556902267880556E-2</v>
      </c>
      <c r="L79" s="99">
        <f t="shared" si="24"/>
        <v>3.537497086439681E-2</v>
      </c>
      <c r="M79" s="99">
        <f t="shared" si="24"/>
        <v>5.8782601435385065E-2</v>
      </c>
      <c r="N79" s="99">
        <f t="shared" si="24"/>
        <v>4.9026088106064035E-2</v>
      </c>
      <c r="O79" s="99">
        <f t="shared" si="24"/>
        <v>6.9254024192117555E-2</v>
      </c>
      <c r="P79" s="99">
        <f t="shared" si="24"/>
        <v>5.4421827872074696E-2</v>
      </c>
      <c r="Q79" s="99">
        <f t="shared" si="24"/>
        <v>7.3920939018747675E-2</v>
      </c>
      <c r="R79" s="99">
        <f t="shared" si="24"/>
        <v>7.9622820048078094E-2</v>
      </c>
      <c r="S79" s="99">
        <f t="shared" si="24"/>
        <v>6.9920229327637237E-2</v>
      </c>
      <c r="T79" s="99">
        <f t="shared" si="24"/>
        <v>5.2186648762041259E-2</v>
      </c>
      <c r="U79" s="99">
        <f t="shared" si="24"/>
        <v>4.8972165497183848E-2</v>
      </c>
      <c r="V79" s="99">
        <f t="shared" si="24"/>
        <v>6.6076069146178973E-2</v>
      </c>
      <c r="W79" s="99">
        <f t="shared" si="24"/>
        <v>2.6434254424263084E-2</v>
      </c>
      <c r="X79" s="172">
        <f>X46/Y46</f>
        <v>0</v>
      </c>
      <c r="Y79" s="102"/>
      <c r="Z79" s="102"/>
    </row>
    <row r="80" spans="1:30" x14ac:dyDescent="0.35">
      <c r="A80" s="24" t="s">
        <v>8</v>
      </c>
      <c r="B80" s="99">
        <f>B49/$Y$49</f>
        <v>0</v>
      </c>
      <c r="C80" s="99">
        <f t="shared" ref="C80:W80" si="25">C49/$Y$49</f>
        <v>1.1732851985559567E-2</v>
      </c>
      <c r="D80" s="99">
        <f t="shared" si="25"/>
        <v>0</v>
      </c>
      <c r="E80" s="99">
        <f t="shared" si="25"/>
        <v>0</v>
      </c>
      <c r="F80" s="99">
        <f t="shared" si="25"/>
        <v>0</v>
      </c>
      <c r="G80" s="99">
        <f t="shared" si="25"/>
        <v>0</v>
      </c>
      <c r="H80" s="99">
        <f t="shared" si="25"/>
        <v>0</v>
      </c>
      <c r="I80" s="99">
        <f t="shared" si="25"/>
        <v>0</v>
      </c>
      <c r="J80" s="99">
        <f t="shared" si="25"/>
        <v>0</v>
      </c>
      <c r="K80" s="99">
        <f t="shared" si="25"/>
        <v>0</v>
      </c>
      <c r="L80" s="99">
        <f t="shared" si="25"/>
        <v>0</v>
      </c>
      <c r="M80" s="99">
        <f t="shared" si="25"/>
        <v>1.8050541516245488E-3</v>
      </c>
      <c r="N80" s="99">
        <f t="shared" si="25"/>
        <v>0.9864620938628158</v>
      </c>
      <c r="O80" s="99">
        <f t="shared" si="25"/>
        <v>0</v>
      </c>
      <c r="P80" s="99">
        <f t="shared" si="25"/>
        <v>0</v>
      </c>
      <c r="Q80" s="99">
        <f t="shared" si="25"/>
        <v>0</v>
      </c>
      <c r="R80" s="99">
        <f t="shared" si="25"/>
        <v>0</v>
      </c>
      <c r="S80" s="99">
        <f t="shared" si="25"/>
        <v>0</v>
      </c>
      <c r="T80" s="99">
        <f t="shared" si="25"/>
        <v>0</v>
      </c>
      <c r="U80" s="99">
        <f t="shared" si="25"/>
        <v>0</v>
      </c>
      <c r="V80" s="99">
        <f t="shared" si="25"/>
        <v>0</v>
      </c>
      <c r="W80" s="99">
        <f t="shared" si="25"/>
        <v>0</v>
      </c>
      <c r="X80" s="172">
        <f>X49/Y49</f>
        <v>0</v>
      </c>
      <c r="Y80" s="102"/>
      <c r="Z80" s="102"/>
    </row>
    <row r="81" spans="1:26" x14ac:dyDescent="0.35">
      <c r="A81" s="24" t="s">
        <v>9</v>
      </c>
      <c r="B81" s="99">
        <f>B53/$Y$53</f>
        <v>0.17539400101677682</v>
      </c>
      <c r="C81" s="99">
        <f t="shared" ref="C81:W81" si="26">C53/$Y$53</f>
        <v>3.1011692933401121E-2</v>
      </c>
      <c r="D81" s="99">
        <f t="shared" si="26"/>
        <v>0</v>
      </c>
      <c r="E81" s="99">
        <f t="shared" si="26"/>
        <v>1.0167768174885613E-3</v>
      </c>
      <c r="F81" s="99">
        <f t="shared" si="26"/>
        <v>0</v>
      </c>
      <c r="G81" s="99">
        <f t="shared" si="26"/>
        <v>0.2450432130147433</v>
      </c>
      <c r="H81" s="99">
        <f t="shared" si="26"/>
        <v>0</v>
      </c>
      <c r="I81" s="99">
        <f t="shared" si="26"/>
        <v>0</v>
      </c>
      <c r="J81" s="99">
        <f t="shared" si="26"/>
        <v>0</v>
      </c>
      <c r="K81" s="99">
        <f t="shared" si="26"/>
        <v>0</v>
      </c>
      <c r="L81" s="99">
        <f t="shared" si="26"/>
        <v>0</v>
      </c>
      <c r="M81" s="99">
        <f t="shared" si="26"/>
        <v>1.2201321809862735E-2</v>
      </c>
      <c r="N81" s="99">
        <f t="shared" si="26"/>
        <v>0.16980172852058975</v>
      </c>
      <c r="O81" s="99">
        <f t="shared" si="26"/>
        <v>0</v>
      </c>
      <c r="P81" s="99">
        <f t="shared" si="26"/>
        <v>1.4743263853584139E-2</v>
      </c>
      <c r="Q81" s="99">
        <f t="shared" si="26"/>
        <v>0.27147941026944589</v>
      </c>
      <c r="R81" s="99">
        <f t="shared" si="26"/>
        <v>2.0335536349771225E-3</v>
      </c>
      <c r="S81" s="99">
        <f t="shared" si="26"/>
        <v>7.5241484494153535E-2</v>
      </c>
      <c r="T81" s="99">
        <f t="shared" si="26"/>
        <v>0</v>
      </c>
      <c r="U81" s="99">
        <f t="shared" si="26"/>
        <v>0</v>
      </c>
      <c r="V81" s="99">
        <f t="shared" si="26"/>
        <v>0</v>
      </c>
      <c r="W81" s="99">
        <f t="shared" si="26"/>
        <v>0</v>
      </c>
      <c r="X81" s="172">
        <f>X53/Y53</f>
        <v>2.0335536349771225E-3</v>
      </c>
      <c r="Y81" s="102"/>
      <c r="Z81" s="102"/>
    </row>
    <row r="82" spans="1:26" x14ac:dyDescent="0.35">
      <c r="A82" s="24" t="s">
        <v>10</v>
      </c>
      <c r="B82" s="99">
        <f>B55/$Y$55</f>
        <v>0.3199329983249582</v>
      </c>
      <c r="C82" s="99">
        <f t="shared" ref="C82:W82" si="27">C55/$Y$55</f>
        <v>4.620323841429369E-2</v>
      </c>
      <c r="D82" s="99">
        <f t="shared" si="27"/>
        <v>2.3171412618648801E-2</v>
      </c>
      <c r="E82" s="99">
        <f t="shared" si="27"/>
        <v>3.2872696817420437E-2</v>
      </c>
      <c r="F82" s="99">
        <f t="shared" si="27"/>
        <v>3.2314349525404802E-2</v>
      </c>
      <c r="G82" s="99">
        <f t="shared" si="27"/>
        <v>4.3969849246231152E-2</v>
      </c>
      <c r="H82" s="99">
        <f t="shared" si="27"/>
        <v>3.908431044109436E-2</v>
      </c>
      <c r="I82" s="99">
        <f t="shared" si="27"/>
        <v>5.7230597431602449E-2</v>
      </c>
      <c r="J82" s="99">
        <f t="shared" si="27"/>
        <v>4.9553322166387491E-2</v>
      </c>
      <c r="K82" s="99">
        <f t="shared" si="27"/>
        <v>9.8408710217755459E-3</v>
      </c>
      <c r="L82" s="99">
        <f t="shared" si="27"/>
        <v>5.7230597431602449E-2</v>
      </c>
      <c r="M82" s="99">
        <f t="shared" si="27"/>
        <v>6.6862088218872129E-2</v>
      </c>
      <c r="N82" s="99">
        <f t="shared" si="27"/>
        <v>8.8637632607481854E-3</v>
      </c>
      <c r="O82" s="99">
        <f t="shared" si="27"/>
        <v>1.4517029592406477E-2</v>
      </c>
      <c r="P82" s="99">
        <f t="shared" si="27"/>
        <v>2.1845337800111667E-2</v>
      </c>
      <c r="Q82" s="99">
        <f t="shared" si="27"/>
        <v>1.709938581797878E-2</v>
      </c>
      <c r="R82" s="99">
        <f t="shared" si="27"/>
        <v>1.5005583472920156E-2</v>
      </c>
      <c r="S82" s="99">
        <f t="shared" si="27"/>
        <v>5.1088777219430483E-2</v>
      </c>
      <c r="T82" s="99">
        <f t="shared" si="27"/>
        <v>3.2104969290898934E-2</v>
      </c>
      <c r="U82" s="99">
        <f t="shared" si="27"/>
        <v>4.9762702400893352E-2</v>
      </c>
      <c r="V82" s="99">
        <f t="shared" si="27"/>
        <v>6.0022333891680624E-3</v>
      </c>
      <c r="W82" s="99">
        <f t="shared" si="27"/>
        <v>0</v>
      </c>
      <c r="X82" s="172">
        <f>X55/Y55</f>
        <v>5.4438860971524287E-3</v>
      </c>
      <c r="Y82" s="102"/>
      <c r="Z82" s="102"/>
    </row>
    <row r="83" spans="1:26" x14ac:dyDescent="0.35">
      <c r="A83" s="24" t="s">
        <v>11</v>
      </c>
      <c r="B83" s="99">
        <f>B57/$Y$57</f>
        <v>5.7860677578987441E-2</v>
      </c>
      <c r="C83" s="99">
        <f t="shared" ref="C83:W83" si="28">C57/$Y$57</f>
        <v>6.0525314046440813E-2</v>
      </c>
      <c r="D83" s="99">
        <f t="shared" si="28"/>
        <v>0</v>
      </c>
      <c r="E83" s="99">
        <f t="shared" si="28"/>
        <v>0.17853064331937574</v>
      </c>
      <c r="F83" s="99">
        <f t="shared" si="28"/>
        <v>0</v>
      </c>
      <c r="G83" s="99">
        <f t="shared" si="28"/>
        <v>9.2500951655881236E-2</v>
      </c>
      <c r="H83" s="99">
        <f t="shared" si="28"/>
        <v>0.11876665397792159</v>
      </c>
      <c r="I83" s="99">
        <f t="shared" si="28"/>
        <v>6.3570612866387516E-2</v>
      </c>
      <c r="J83" s="99">
        <f t="shared" si="28"/>
        <v>0</v>
      </c>
      <c r="K83" s="99">
        <f t="shared" si="28"/>
        <v>3.920822230681386E-2</v>
      </c>
      <c r="L83" s="99">
        <f t="shared" si="28"/>
        <v>8.3745717548534444E-3</v>
      </c>
      <c r="M83" s="99">
        <f t="shared" si="28"/>
        <v>0</v>
      </c>
      <c r="N83" s="99">
        <f t="shared" si="28"/>
        <v>0</v>
      </c>
      <c r="O83" s="99">
        <f t="shared" si="28"/>
        <v>9.5165588123334605E-3</v>
      </c>
      <c r="P83" s="99">
        <f t="shared" si="28"/>
        <v>0</v>
      </c>
      <c r="Q83" s="99">
        <f t="shared" si="28"/>
        <v>0</v>
      </c>
      <c r="R83" s="99">
        <f t="shared" si="28"/>
        <v>0</v>
      </c>
      <c r="S83" s="99">
        <f t="shared" si="28"/>
        <v>0.17548534449942901</v>
      </c>
      <c r="T83" s="99">
        <f t="shared" si="28"/>
        <v>8.3745717548534451E-2</v>
      </c>
      <c r="U83" s="99">
        <f t="shared" si="28"/>
        <v>0</v>
      </c>
      <c r="V83" s="99">
        <f t="shared" si="28"/>
        <v>0.11001141987057481</v>
      </c>
      <c r="W83" s="99">
        <f t="shared" si="28"/>
        <v>0</v>
      </c>
      <c r="X83" s="172">
        <f>X57/Y57</f>
        <v>1.9033117624666922E-3</v>
      </c>
      <c r="Y83" s="102"/>
      <c r="Z83" s="102"/>
    </row>
    <row r="84" spans="1:26" x14ac:dyDescent="0.35">
      <c r="A84" s="24" t="s">
        <v>12</v>
      </c>
      <c r="B84" s="99">
        <f>B59/$Y$59</f>
        <v>0.1869095633814255</v>
      </c>
      <c r="C84" s="99">
        <f t="shared" ref="C84:W84" si="29">C59/$Y$59</f>
        <v>2.3252036921744313E-2</v>
      </c>
      <c r="D84" s="99">
        <f t="shared" si="29"/>
        <v>1.2316271012099722E-2</v>
      </c>
      <c r="E84" s="99">
        <f t="shared" si="29"/>
        <v>5.5896922285683361E-2</v>
      </c>
      <c r="F84" s="99">
        <f t="shared" si="29"/>
        <v>6.2258073247976626E-3</v>
      </c>
      <c r="G84" s="99">
        <f t="shared" si="29"/>
        <v>2.1303088541807656E-2</v>
      </c>
      <c r="H84" s="99">
        <f t="shared" si="29"/>
        <v>5.7548114663129701E-2</v>
      </c>
      <c r="I84" s="99">
        <f t="shared" si="29"/>
        <v>1.0286116449665702E-3</v>
      </c>
      <c r="J84" s="99">
        <f t="shared" si="29"/>
        <v>4.358065127358364E-2</v>
      </c>
      <c r="K84" s="99">
        <f t="shared" si="29"/>
        <v>3.5351758113851071E-2</v>
      </c>
      <c r="L84" s="99">
        <f t="shared" si="29"/>
        <v>1.4752456487020548E-2</v>
      </c>
      <c r="M84" s="99">
        <f t="shared" si="29"/>
        <v>6.7969574750291001E-2</v>
      </c>
      <c r="N84" s="99">
        <f t="shared" si="29"/>
        <v>8.2397206507322102E-2</v>
      </c>
      <c r="O84" s="99">
        <f t="shared" si="29"/>
        <v>3.2996778821427611E-2</v>
      </c>
      <c r="P84" s="99">
        <f t="shared" si="29"/>
        <v>5.3325393173266934E-3</v>
      </c>
      <c r="Q84" s="99">
        <f t="shared" si="29"/>
        <v>8.2694962509812411E-2</v>
      </c>
      <c r="R84" s="99">
        <f t="shared" si="29"/>
        <v>5.3704355358254609E-2</v>
      </c>
      <c r="S84" s="99">
        <f t="shared" si="29"/>
        <v>4.7316135668462246E-2</v>
      </c>
      <c r="T84" s="99">
        <f t="shared" si="29"/>
        <v>2.8963538424058691E-2</v>
      </c>
      <c r="U84" s="99">
        <f t="shared" si="29"/>
        <v>3.8762417778740225E-2</v>
      </c>
      <c r="V84" s="99">
        <f t="shared" si="29"/>
        <v>5.0293695693365469E-2</v>
      </c>
      <c r="W84" s="99">
        <f t="shared" si="29"/>
        <v>1.5699861949489756E-3</v>
      </c>
      <c r="X84" s="101">
        <f>X59/Y59</f>
        <v>4.9833527325880415E-2</v>
      </c>
      <c r="Y84" s="102"/>
      <c r="Z84" s="102"/>
    </row>
    <row r="85" spans="1:26" x14ac:dyDescent="0.35">
      <c r="A85" s="24" t="s">
        <v>13</v>
      </c>
      <c r="B85" s="99">
        <f>B61/$Y$61</f>
        <v>0.17988204456094362</v>
      </c>
      <c r="C85" s="99">
        <f t="shared" ref="C85:W85" si="30">C61/$Y$61</f>
        <v>2.2116644823066842E-2</v>
      </c>
      <c r="D85" s="99">
        <f t="shared" si="30"/>
        <v>1.2123197903014417E-2</v>
      </c>
      <c r="E85" s="99">
        <f t="shared" si="30"/>
        <v>4.1939711664482307E-2</v>
      </c>
      <c r="F85" s="99">
        <f t="shared" si="30"/>
        <v>0</v>
      </c>
      <c r="G85" s="99">
        <f t="shared" si="30"/>
        <v>2.4574049803407602E-3</v>
      </c>
      <c r="H85" s="99">
        <f t="shared" si="30"/>
        <v>3.4895150720838791E-2</v>
      </c>
      <c r="I85" s="99">
        <f t="shared" si="30"/>
        <v>7.6671035386631725E-2</v>
      </c>
      <c r="J85" s="99">
        <f t="shared" si="30"/>
        <v>5.3243774574049801E-2</v>
      </c>
      <c r="K85" s="99">
        <f t="shared" si="30"/>
        <v>1.4908256880733944E-2</v>
      </c>
      <c r="L85" s="99">
        <f t="shared" si="30"/>
        <v>1.261467889908257E-2</v>
      </c>
      <c r="M85" s="99">
        <f t="shared" si="30"/>
        <v>6.6513761467889912E-2</v>
      </c>
      <c r="N85" s="99">
        <f t="shared" si="30"/>
        <v>1.9167758846657928E-2</v>
      </c>
      <c r="O85" s="99">
        <f t="shared" si="30"/>
        <v>0.13745085190039319</v>
      </c>
      <c r="P85" s="99">
        <f t="shared" si="30"/>
        <v>6.454783748361731E-2</v>
      </c>
      <c r="Q85" s="99">
        <f t="shared" si="30"/>
        <v>1.5399737876802096E-2</v>
      </c>
      <c r="R85" s="99">
        <f t="shared" si="30"/>
        <v>1.2123197903014417E-2</v>
      </c>
      <c r="S85" s="99">
        <f t="shared" si="30"/>
        <v>1.2123197903014417E-2</v>
      </c>
      <c r="T85" s="99">
        <f t="shared" si="30"/>
        <v>1.3269986893840105E-2</v>
      </c>
      <c r="U85" s="99">
        <f t="shared" si="30"/>
        <v>0.13826998689384012</v>
      </c>
      <c r="V85" s="99">
        <f t="shared" si="30"/>
        <v>5.7830930537352554E-2</v>
      </c>
      <c r="W85" s="99">
        <f t="shared" si="30"/>
        <v>7.8636959370904317E-3</v>
      </c>
      <c r="X85" s="172">
        <f>X61/Y61</f>
        <v>4.5871559633027525E-3</v>
      </c>
      <c r="Y85" s="102"/>
      <c r="Z85" s="102"/>
    </row>
    <row r="86" spans="1:26" x14ac:dyDescent="0.35">
      <c r="A86" s="24" t="s">
        <v>14</v>
      </c>
      <c r="B86" s="99">
        <f>B63/$Y$63</f>
        <v>0.24590163934426229</v>
      </c>
      <c r="C86" s="99">
        <f t="shared" ref="C86:W86" si="31">C63/$Y$63</f>
        <v>0</v>
      </c>
      <c r="D86" s="99">
        <f t="shared" si="31"/>
        <v>0</v>
      </c>
      <c r="E86" s="99">
        <f t="shared" si="31"/>
        <v>0.18032786885245899</v>
      </c>
      <c r="F86" s="99">
        <f t="shared" si="31"/>
        <v>0</v>
      </c>
      <c r="G86" s="99">
        <f t="shared" si="31"/>
        <v>0</v>
      </c>
      <c r="H86" s="99">
        <f t="shared" si="31"/>
        <v>0</v>
      </c>
      <c r="I86" s="99">
        <f t="shared" si="31"/>
        <v>0</v>
      </c>
      <c r="J86" s="99">
        <f t="shared" si="31"/>
        <v>0</v>
      </c>
      <c r="K86" s="99">
        <f t="shared" si="31"/>
        <v>4.9180327868852451E-2</v>
      </c>
      <c r="L86" s="99">
        <f t="shared" si="31"/>
        <v>0</v>
      </c>
      <c r="M86" s="99">
        <f t="shared" si="31"/>
        <v>0</v>
      </c>
      <c r="N86" s="99">
        <f t="shared" si="31"/>
        <v>0</v>
      </c>
      <c r="O86" s="99">
        <f t="shared" si="31"/>
        <v>0</v>
      </c>
      <c r="P86" s="99">
        <f t="shared" si="31"/>
        <v>0</v>
      </c>
      <c r="Q86" s="99">
        <f t="shared" si="31"/>
        <v>0.42622950819672129</v>
      </c>
      <c r="R86" s="99">
        <f t="shared" si="31"/>
        <v>0</v>
      </c>
      <c r="S86" s="99">
        <f t="shared" si="31"/>
        <v>0</v>
      </c>
      <c r="T86" s="99">
        <f t="shared" si="31"/>
        <v>0</v>
      </c>
      <c r="U86" s="99">
        <f t="shared" si="31"/>
        <v>0</v>
      </c>
      <c r="V86" s="99">
        <f t="shared" si="31"/>
        <v>9.8360655737704902E-2</v>
      </c>
      <c r="W86" s="99">
        <f t="shared" si="31"/>
        <v>0</v>
      </c>
      <c r="X86" s="172">
        <f>X63/Y63</f>
        <v>0</v>
      </c>
      <c r="Y86" s="102"/>
      <c r="Z86" s="102"/>
    </row>
    <row r="87" spans="1:26" x14ac:dyDescent="0.35">
      <c r="A87" s="25" t="s">
        <v>15</v>
      </c>
      <c r="B87" s="99">
        <f>B66/$Y$66</f>
        <v>0.10803088440642562</v>
      </c>
      <c r="C87" s="99">
        <f t="shared" ref="C87:W87" si="32">C66/$Y$66</f>
        <v>3.3125638046960247E-2</v>
      </c>
      <c r="D87" s="99">
        <f t="shared" si="32"/>
        <v>1.5736535986826405E-2</v>
      </c>
      <c r="E87" s="99">
        <f t="shared" si="32"/>
        <v>2.4950814157699782E-2</v>
      </c>
      <c r="F87" s="99">
        <f t="shared" si="32"/>
        <v>3.7285410872906904E-2</v>
      </c>
      <c r="G87" s="99">
        <f t="shared" si="32"/>
        <v>3.9894313999288111E-2</v>
      </c>
      <c r="H87" s="99">
        <f t="shared" si="32"/>
        <v>4.231253642490309E-2</v>
      </c>
      <c r="I87" s="99">
        <f t="shared" si="32"/>
        <v>2.5918885407743782E-2</v>
      </c>
      <c r="J87" s="99">
        <f t="shared" si="32"/>
        <v>2.6164325694371101E-2</v>
      </c>
      <c r="K87" s="99">
        <f t="shared" si="32"/>
        <v>2.7697594098481191E-2</v>
      </c>
      <c r="L87" s="99">
        <f t="shared" si="32"/>
        <v>3.4610013963694383E-2</v>
      </c>
      <c r="M87" s="99">
        <f t="shared" si="32"/>
        <v>5.0547009148762222E-2</v>
      </c>
      <c r="N87" s="99">
        <f t="shared" si="32"/>
        <v>4.4031596281041828E-2</v>
      </c>
      <c r="O87" s="99">
        <f t="shared" si="32"/>
        <v>6.1111697820959612E-2</v>
      </c>
      <c r="P87" s="99">
        <f t="shared" si="32"/>
        <v>4.5736966240715306E-2</v>
      </c>
      <c r="Q87" s="99">
        <f t="shared" si="32"/>
        <v>6.7646667683630396E-2</v>
      </c>
      <c r="R87" s="99">
        <f t="shared" si="32"/>
        <v>6.6456624540899539E-2</v>
      </c>
      <c r="S87" s="99">
        <f t="shared" si="32"/>
        <v>6.4410962869089386E-2</v>
      </c>
      <c r="T87" s="99">
        <f t="shared" si="32"/>
        <v>5.2479240249860164E-2</v>
      </c>
      <c r="U87" s="99">
        <f t="shared" si="32"/>
        <v>5.1057446716967256E-2</v>
      </c>
      <c r="V87" s="99">
        <f t="shared" si="32"/>
        <v>5.1111228453080797E-2</v>
      </c>
      <c r="W87" s="99">
        <f t="shared" si="32"/>
        <v>2.5425071285246587E-2</v>
      </c>
      <c r="X87" s="172">
        <f>X66/Y66</f>
        <v>4.2585356504460936E-3</v>
      </c>
      <c r="Y87" s="102"/>
      <c r="Z87" s="102"/>
    </row>
  </sheetData>
  <hyperlinks>
    <hyperlink ref="E1" location="ÍNDICE!A1" display="INDICE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zoomScaleNormal="100" workbookViewId="0">
      <selection activeCell="E1" sqref="E1"/>
    </sheetView>
  </sheetViews>
  <sheetFormatPr baseColWidth="10" defaultRowHeight="14.5" x14ac:dyDescent="0.35"/>
  <cols>
    <col min="1" max="1" width="21.1796875" bestFit="1" customWidth="1"/>
    <col min="2" max="2" width="9.453125" bestFit="1" customWidth="1"/>
    <col min="8" max="8" width="21.7265625" customWidth="1"/>
    <col min="9" max="9" width="11.81640625" customWidth="1"/>
  </cols>
  <sheetData>
    <row r="1" spans="1:13" x14ac:dyDescent="0.35">
      <c r="D1" s="43" t="s">
        <v>124</v>
      </c>
      <c r="E1" s="152" t="s">
        <v>125</v>
      </c>
      <c r="F1" s="198" t="s">
        <v>217</v>
      </c>
      <c r="G1" t="s">
        <v>242</v>
      </c>
    </row>
    <row r="2" spans="1:13" ht="18.5" x14ac:dyDescent="0.45">
      <c r="A2" s="266" t="s">
        <v>220</v>
      </c>
      <c r="B2" s="266"/>
      <c r="C2" s="201"/>
      <c r="D2" s="201"/>
      <c r="E2" s="201"/>
      <c r="F2" s="201"/>
      <c r="G2" s="201"/>
      <c r="H2" s="266" t="s">
        <v>221</v>
      </c>
      <c r="I2" s="266"/>
    </row>
    <row r="3" spans="1:13" ht="15.5" x14ac:dyDescent="0.35">
      <c r="A3" s="202" t="s">
        <v>79</v>
      </c>
      <c r="B3" s="202" t="s">
        <v>239</v>
      </c>
      <c r="C3" s="202" t="s">
        <v>88</v>
      </c>
      <c r="D3" s="202" t="s">
        <v>89</v>
      </c>
      <c r="E3" s="202" t="s">
        <v>240</v>
      </c>
      <c r="F3" s="202" t="s">
        <v>90</v>
      </c>
      <c r="H3" s="202" t="s">
        <v>79</v>
      </c>
      <c r="I3" s="202" t="s">
        <v>239</v>
      </c>
      <c r="J3" s="202" t="s">
        <v>88</v>
      </c>
      <c r="K3" s="202" t="s">
        <v>89</v>
      </c>
      <c r="L3" s="202" t="s">
        <v>240</v>
      </c>
      <c r="M3" s="202" t="s">
        <v>90</v>
      </c>
    </row>
    <row r="4" spans="1:13" x14ac:dyDescent="0.35">
      <c r="A4" s="33" t="s">
        <v>0</v>
      </c>
      <c r="B4" s="96">
        <v>99.36</v>
      </c>
      <c r="C4" s="96">
        <v>107.64</v>
      </c>
      <c r="D4" s="96">
        <v>50.39</v>
      </c>
      <c r="E4" s="96">
        <v>46.24</v>
      </c>
      <c r="F4" s="96">
        <v>303.63</v>
      </c>
      <c r="H4" s="33" t="s">
        <v>0</v>
      </c>
      <c r="I4" s="96">
        <v>857.53</v>
      </c>
      <c r="J4" s="96">
        <v>160.16</v>
      </c>
      <c r="K4" s="96">
        <v>53.03</v>
      </c>
      <c r="L4" s="96">
        <v>19.649999999999999</v>
      </c>
      <c r="M4" s="96">
        <v>1090.3700000000001</v>
      </c>
    </row>
    <row r="5" spans="1:13" x14ac:dyDescent="0.35">
      <c r="A5" s="33" t="s">
        <v>1</v>
      </c>
      <c r="B5" s="96">
        <v>194.15</v>
      </c>
      <c r="C5" s="96">
        <v>211.43</v>
      </c>
      <c r="D5" s="96">
        <v>87.01</v>
      </c>
      <c r="E5" s="96">
        <v>51.2</v>
      </c>
      <c r="F5" s="96">
        <v>543.79000000000008</v>
      </c>
      <c r="H5" s="33" t="s">
        <v>1</v>
      </c>
      <c r="I5" s="96">
        <v>5914.5116666666599</v>
      </c>
      <c r="J5" s="96">
        <v>2608.2149999999901</v>
      </c>
      <c r="K5" s="96">
        <v>413.54</v>
      </c>
      <c r="L5" s="96">
        <v>135.72999999999999</v>
      </c>
      <c r="M5" s="96">
        <v>9071.9966666666514</v>
      </c>
    </row>
    <row r="6" spans="1:13" x14ac:dyDescent="0.35">
      <c r="A6" s="33" t="s">
        <v>68</v>
      </c>
      <c r="B6" s="96">
        <v>0</v>
      </c>
      <c r="C6" s="96">
        <v>0</v>
      </c>
      <c r="D6" s="96">
        <v>0</v>
      </c>
      <c r="E6" s="96">
        <v>0</v>
      </c>
      <c r="F6" s="96">
        <v>0</v>
      </c>
      <c r="H6" s="33" t="s">
        <v>68</v>
      </c>
      <c r="I6" s="96">
        <v>0</v>
      </c>
      <c r="J6" s="96">
        <v>0</v>
      </c>
      <c r="K6" s="96">
        <v>0</v>
      </c>
      <c r="L6" s="96">
        <v>0</v>
      </c>
      <c r="M6" s="96">
        <v>0</v>
      </c>
    </row>
    <row r="7" spans="1:13" x14ac:dyDescent="0.35">
      <c r="A7" s="33" t="s">
        <v>2</v>
      </c>
      <c r="B7" s="96">
        <v>106.68</v>
      </c>
      <c r="C7" s="96">
        <v>136.29</v>
      </c>
      <c r="D7" s="96">
        <v>65.95</v>
      </c>
      <c r="E7" s="96">
        <v>40.08</v>
      </c>
      <c r="F7" s="96">
        <v>349</v>
      </c>
      <c r="H7" s="33" t="s">
        <v>2</v>
      </c>
      <c r="I7" s="96">
        <v>432.47833333333398</v>
      </c>
      <c r="J7" s="96">
        <v>225.345</v>
      </c>
      <c r="K7" s="96">
        <v>73.92</v>
      </c>
      <c r="L7" s="96">
        <v>34.07</v>
      </c>
      <c r="M7" s="96">
        <v>765.81333333333396</v>
      </c>
    </row>
    <row r="8" spans="1:13" x14ac:dyDescent="0.35">
      <c r="A8" s="33" t="s">
        <v>3</v>
      </c>
      <c r="B8" s="96">
        <v>8.69</v>
      </c>
      <c r="C8" s="96">
        <v>9.4499999999999993</v>
      </c>
      <c r="D8" s="96">
        <v>2.88</v>
      </c>
      <c r="E8" s="96">
        <v>3.74</v>
      </c>
      <c r="F8" s="96">
        <v>24.759999999999998</v>
      </c>
      <c r="H8" s="33" t="s">
        <v>3</v>
      </c>
      <c r="I8" s="96">
        <v>9.17</v>
      </c>
      <c r="J8" s="96">
        <v>1</v>
      </c>
      <c r="K8" s="96">
        <v>0.48</v>
      </c>
      <c r="L8" s="96">
        <v>0.03</v>
      </c>
      <c r="M8" s="96">
        <v>10.68</v>
      </c>
    </row>
    <row r="9" spans="1:13" x14ac:dyDescent="0.35">
      <c r="A9" s="33" t="s">
        <v>4</v>
      </c>
      <c r="B9" s="96">
        <v>103.68</v>
      </c>
      <c r="C9" s="96">
        <v>75.959999999999994</v>
      </c>
      <c r="D9" s="96">
        <v>6.95</v>
      </c>
      <c r="E9" s="96">
        <v>6.75</v>
      </c>
      <c r="F9" s="96">
        <v>193.33999999999997</v>
      </c>
      <c r="H9" s="33" t="s">
        <v>4</v>
      </c>
      <c r="I9" s="96">
        <v>542.17999999999995</v>
      </c>
      <c r="J9" s="96">
        <v>200.6</v>
      </c>
      <c r="K9" s="96">
        <v>14.04</v>
      </c>
      <c r="L9" s="96">
        <v>0.1</v>
      </c>
      <c r="M9" s="96">
        <v>756.92</v>
      </c>
    </row>
    <row r="10" spans="1:13" x14ac:dyDescent="0.35">
      <c r="A10" s="33" t="s">
        <v>5</v>
      </c>
      <c r="B10" s="96">
        <v>0</v>
      </c>
      <c r="C10" s="96">
        <v>0</v>
      </c>
      <c r="D10" s="96">
        <v>0</v>
      </c>
      <c r="E10" s="96">
        <v>0</v>
      </c>
      <c r="F10" s="96">
        <v>0</v>
      </c>
      <c r="H10" s="33" t="s">
        <v>5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</row>
    <row r="11" spans="1:13" x14ac:dyDescent="0.35">
      <c r="A11" s="33" t="s">
        <v>6</v>
      </c>
      <c r="B11" s="96">
        <v>107.12</v>
      </c>
      <c r="C11" s="96">
        <v>97.325000000000003</v>
      </c>
      <c r="D11" s="96">
        <v>50.18</v>
      </c>
      <c r="E11" s="96">
        <v>30.67</v>
      </c>
      <c r="F11" s="96">
        <v>285.29500000000002</v>
      </c>
      <c r="H11" s="33" t="s">
        <v>6</v>
      </c>
      <c r="I11" s="96">
        <v>5042.8775000000196</v>
      </c>
      <c r="J11" s="96">
        <v>2470.2849999999999</v>
      </c>
      <c r="K11" s="96">
        <v>559.11499999999899</v>
      </c>
      <c r="L11" s="96">
        <v>182.86</v>
      </c>
      <c r="M11" s="96">
        <v>8255.1375000000189</v>
      </c>
    </row>
    <row r="12" spans="1:13" x14ac:dyDescent="0.35">
      <c r="A12" s="33" t="s">
        <v>7</v>
      </c>
      <c r="B12" s="96">
        <v>37.58</v>
      </c>
      <c r="C12" s="96">
        <v>40.57</v>
      </c>
      <c r="D12" s="96">
        <v>1.7</v>
      </c>
      <c r="E12" s="96">
        <v>2.57</v>
      </c>
      <c r="F12" s="96">
        <v>82.42</v>
      </c>
      <c r="H12" s="33" t="s">
        <v>7</v>
      </c>
      <c r="I12" s="96">
        <v>2907.4740000000102</v>
      </c>
      <c r="J12" s="96">
        <v>445.72</v>
      </c>
      <c r="K12" s="96">
        <v>47.63</v>
      </c>
      <c r="L12" s="96">
        <v>5.1100000000000003</v>
      </c>
      <c r="M12" s="96">
        <v>3405.9340000000107</v>
      </c>
    </row>
    <row r="13" spans="1:13" x14ac:dyDescent="0.35">
      <c r="A13" s="33" t="s">
        <v>8</v>
      </c>
      <c r="B13" s="96">
        <v>0</v>
      </c>
      <c r="C13" s="96">
        <v>0.02</v>
      </c>
      <c r="D13" s="96">
        <v>0.13</v>
      </c>
      <c r="E13" s="96">
        <v>0.14000000000000001</v>
      </c>
      <c r="F13" s="96">
        <v>0.29000000000000004</v>
      </c>
      <c r="H13" s="33" t="s">
        <v>8</v>
      </c>
      <c r="I13" s="96">
        <v>0.01</v>
      </c>
      <c r="J13" s="96">
        <v>0</v>
      </c>
      <c r="K13" s="96">
        <v>0</v>
      </c>
      <c r="L13" s="96">
        <v>0</v>
      </c>
      <c r="M13" s="96">
        <v>0.01</v>
      </c>
    </row>
    <row r="14" spans="1:13" x14ac:dyDescent="0.35">
      <c r="A14" s="33" t="s">
        <v>241</v>
      </c>
      <c r="B14" s="96">
        <v>11.51</v>
      </c>
      <c r="C14" s="96">
        <v>4.08</v>
      </c>
      <c r="D14" s="96">
        <v>1.53</v>
      </c>
      <c r="E14" s="96">
        <v>0.78</v>
      </c>
      <c r="F14" s="96">
        <v>17.900000000000002</v>
      </c>
      <c r="H14" s="33" t="s">
        <v>241</v>
      </c>
      <c r="I14" s="96">
        <v>2.97</v>
      </c>
      <c r="J14" s="96">
        <v>0</v>
      </c>
      <c r="K14" s="96">
        <v>0</v>
      </c>
      <c r="L14" s="96">
        <v>0.56000000000000005</v>
      </c>
      <c r="M14" s="96">
        <v>3.5300000000000002</v>
      </c>
    </row>
    <row r="15" spans="1:13" x14ac:dyDescent="0.35">
      <c r="A15" s="33" t="s">
        <v>10</v>
      </c>
      <c r="B15" s="96">
        <v>26.85</v>
      </c>
      <c r="C15" s="96">
        <v>2.87</v>
      </c>
      <c r="D15" s="96">
        <v>0.19</v>
      </c>
      <c r="E15" s="96">
        <v>7.0000000000000007E-2</v>
      </c>
      <c r="F15" s="96">
        <v>29.980000000000004</v>
      </c>
      <c r="H15" s="33" t="s">
        <v>10</v>
      </c>
      <c r="I15" s="96">
        <v>328.18900000000002</v>
      </c>
      <c r="J15" s="96">
        <v>15.279</v>
      </c>
      <c r="K15" s="96">
        <v>5.8620000000000001</v>
      </c>
      <c r="L15" s="96">
        <v>2.7890000000000001</v>
      </c>
      <c r="M15" s="96">
        <v>352.11900000000003</v>
      </c>
    </row>
    <row r="16" spans="1:13" x14ac:dyDescent="0.35">
      <c r="A16" s="33" t="s">
        <v>11</v>
      </c>
      <c r="B16" s="96">
        <v>0</v>
      </c>
      <c r="C16" s="96">
        <v>0</v>
      </c>
      <c r="D16" s="96">
        <v>0</v>
      </c>
      <c r="E16" s="96">
        <v>0</v>
      </c>
      <c r="F16" s="96">
        <v>0</v>
      </c>
      <c r="H16" s="33" t="s">
        <v>11</v>
      </c>
      <c r="I16" s="96">
        <v>0.24</v>
      </c>
      <c r="J16" s="96">
        <v>0</v>
      </c>
      <c r="K16" s="96">
        <v>0</v>
      </c>
      <c r="L16" s="96">
        <v>0</v>
      </c>
      <c r="M16" s="96">
        <v>0.24</v>
      </c>
    </row>
    <row r="17" spans="1:13" x14ac:dyDescent="0.35">
      <c r="A17" s="33" t="s">
        <v>12</v>
      </c>
      <c r="B17" s="96">
        <v>499.13083333333299</v>
      </c>
      <c r="C17" s="96">
        <v>532.65833333333296</v>
      </c>
      <c r="D17" s="96">
        <v>93.743333333333297</v>
      </c>
      <c r="E17" s="96">
        <v>40.475000000000001</v>
      </c>
      <c r="F17" s="96">
        <v>1166.0074999999993</v>
      </c>
      <c r="H17" s="33" t="s">
        <v>12</v>
      </c>
      <c r="I17" s="96">
        <v>2870.73833333333</v>
      </c>
      <c r="J17" s="96">
        <v>1737.98</v>
      </c>
      <c r="K17" s="96">
        <v>199.78</v>
      </c>
      <c r="L17" s="96">
        <v>62.82</v>
      </c>
      <c r="M17" s="96">
        <v>4871.31833333333</v>
      </c>
    </row>
    <row r="18" spans="1:13" x14ac:dyDescent="0.35">
      <c r="A18" s="33" t="s">
        <v>13</v>
      </c>
      <c r="B18" s="96">
        <v>5.34</v>
      </c>
      <c r="C18" s="96">
        <v>1.8</v>
      </c>
      <c r="D18" s="96">
        <v>0.02</v>
      </c>
      <c r="E18" s="96">
        <v>1.21</v>
      </c>
      <c r="F18" s="96">
        <v>8.3699999999999992</v>
      </c>
      <c r="H18" s="33" t="s">
        <v>13</v>
      </c>
      <c r="I18" s="96">
        <v>275.77999999999997</v>
      </c>
      <c r="J18" s="96">
        <v>21.12</v>
      </c>
      <c r="K18" s="96">
        <v>1.04</v>
      </c>
      <c r="L18" s="96">
        <v>0.1</v>
      </c>
      <c r="M18" s="96">
        <v>298.04000000000002</v>
      </c>
    </row>
    <row r="19" spans="1:13" x14ac:dyDescent="0.35">
      <c r="A19" s="33" t="s">
        <v>14</v>
      </c>
      <c r="B19" s="96">
        <v>0.14000000000000001</v>
      </c>
      <c r="C19" s="96">
        <v>0</v>
      </c>
      <c r="D19" s="96">
        <v>0.04</v>
      </c>
      <c r="E19" s="96">
        <v>0.15</v>
      </c>
      <c r="F19" s="96">
        <v>0.33</v>
      </c>
      <c r="H19" s="33" t="s">
        <v>14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</row>
    <row r="20" spans="1:13" x14ac:dyDescent="0.35">
      <c r="A20" s="37" t="s">
        <v>15</v>
      </c>
      <c r="B20" s="131">
        <v>1200.2308333333301</v>
      </c>
      <c r="C20" s="131">
        <v>1220.0933333333301</v>
      </c>
      <c r="D20" s="131">
        <v>360.71333333333303</v>
      </c>
      <c r="E20" s="131">
        <v>224.07499999999999</v>
      </c>
      <c r="F20" s="131">
        <v>3005.1124999999929</v>
      </c>
      <c r="H20" s="37" t="s">
        <v>15</v>
      </c>
      <c r="I20" s="131">
        <v>19184.1488333333</v>
      </c>
      <c r="J20" s="131">
        <v>7885.7039999999997</v>
      </c>
      <c r="K20" s="131">
        <v>1368.4369999999999</v>
      </c>
      <c r="L20" s="131">
        <v>443.81900000000002</v>
      </c>
      <c r="M20" s="131">
        <v>28882.108833333299</v>
      </c>
    </row>
    <row r="22" spans="1:13" x14ac:dyDescent="0.35">
      <c r="H22" s="43"/>
      <c r="I22" s="44"/>
    </row>
    <row r="23" spans="1:13" ht="23.5" x14ac:dyDescent="0.55000000000000004">
      <c r="A23" s="267" t="s">
        <v>128</v>
      </c>
      <c r="B23" s="267"/>
      <c r="C23" s="267"/>
    </row>
    <row r="24" spans="1:13" ht="15.5" x14ac:dyDescent="0.35">
      <c r="A24" s="202" t="s">
        <v>79</v>
      </c>
      <c r="B24" s="202" t="s">
        <v>239</v>
      </c>
      <c r="C24" s="202" t="s">
        <v>88</v>
      </c>
      <c r="D24" s="202" t="s">
        <v>89</v>
      </c>
      <c r="E24" s="202" t="s">
        <v>240</v>
      </c>
      <c r="F24" s="202" t="s">
        <v>90</v>
      </c>
    </row>
    <row r="25" spans="1:13" x14ac:dyDescent="0.35">
      <c r="A25" s="33" t="s">
        <v>0</v>
      </c>
      <c r="B25" s="96">
        <v>956.89</v>
      </c>
      <c r="C25" s="96">
        <v>267.8</v>
      </c>
      <c r="D25" s="96">
        <v>103.42</v>
      </c>
      <c r="E25" s="96">
        <v>65.89</v>
      </c>
      <c r="F25" s="96">
        <v>1394.0000000000002</v>
      </c>
    </row>
    <row r="26" spans="1:13" x14ac:dyDescent="0.35">
      <c r="A26" s="33" t="s">
        <v>1</v>
      </c>
      <c r="B26" s="96">
        <v>6108.6616666666696</v>
      </c>
      <c r="C26" s="96">
        <v>2819.645</v>
      </c>
      <c r="D26" s="96">
        <v>500.55</v>
      </c>
      <c r="E26" s="96">
        <v>186.93</v>
      </c>
      <c r="F26" s="96">
        <v>9615.7866666666687</v>
      </c>
    </row>
    <row r="27" spans="1:13" x14ac:dyDescent="0.35">
      <c r="A27" s="33" t="s">
        <v>68</v>
      </c>
      <c r="B27" s="96">
        <v>0</v>
      </c>
      <c r="C27" s="96">
        <v>0</v>
      </c>
      <c r="D27" s="96">
        <v>0</v>
      </c>
      <c r="E27" s="96">
        <v>0</v>
      </c>
      <c r="F27" s="96">
        <v>0</v>
      </c>
    </row>
    <row r="28" spans="1:13" x14ac:dyDescent="0.35">
      <c r="A28" s="33" t="s">
        <v>2</v>
      </c>
      <c r="B28" s="96">
        <v>539.15833333333296</v>
      </c>
      <c r="C28" s="96">
        <v>361.63499999999999</v>
      </c>
      <c r="D28" s="96">
        <v>139.87</v>
      </c>
      <c r="E28" s="96">
        <v>74.150000000000006</v>
      </c>
      <c r="F28" s="96">
        <v>1114.813333333333</v>
      </c>
    </row>
    <row r="29" spans="1:13" x14ac:dyDescent="0.35">
      <c r="A29" s="33" t="s">
        <v>3</v>
      </c>
      <c r="B29" s="96">
        <v>17.86</v>
      </c>
      <c r="C29" s="96">
        <v>10.45</v>
      </c>
      <c r="D29" s="96">
        <v>3.36</v>
      </c>
      <c r="E29" s="96">
        <v>3.77</v>
      </c>
      <c r="F29" s="96">
        <v>35.44</v>
      </c>
    </row>
    <row r="30" spans="1:13" x14ac:dyDescent="0.35">
      <c r="A30" s="33" t="s">
        <v>4</v>
      </c>
      <c r="B30" s="96">
        <v>645.86</v>
      </c>
      <c r="C30" s="96">
        <v>276.56</v>
      </c>
      <c r="D30" s="96">
        <v>20.99</v>
      </c>
      <c r="E30" s="96">
        <v>6.85</v>
      </c>
      <c r="F30" s="96">
        <v>950.2600000000001</v>
      </c>
    </row>
    <row r="31" spans="1:13" x14ac:dyDescent="0.35">
      <c r="A31" s="33" t="s">
        <v>5</v>
      </c>
      <c r="B31" s="96">
        <v>0</v>
      </c>
      <c r="C31" s="96">
        <v>0</v>
      </c>
      <c r="D31" s="96">
        <v>0</v>
      </c>
      <c r="E31" s="96">
        <v>0</v>
      </c>
      <c r="F31" s="96">
        <v>0</v>
      </c>
    </row>
    <row r="32" spans="1:13" x14ac:dyDescent="0.35">
      <c r="A32" s="33" t="s">
        <v>6</v>
      </c>
      <c r="B32" s="96">
        <v>5149.9975000000004</v>
      </c>
      <c r="C32" s="96">
        <v>2567.61</v>
      </c>
      <c r="D32" s="96">
        <v>609.29499999999996</v>
      </c>
      <c r="E32" s="96">
        <v>213.53</v>
      </c>
      <c r="F32" s="96">
        <v>8540.4325000000008</v>
      </c>
    </row>
    <row r="33" spans="1:7" x14ac:dyDescent="0.35">
      <c r="A33" s="33" t="s">
        <v>7</v>
      </c>
      <c r="B33" s="96">
        <v>2945.0540000000001</v>
      </c>
      <c r="C33" s="96">
        <v>486.29</v>
      </c>
      <c r="D33" s="96">
        <v>49.33</v>
      </c>
      <c r="E33" s="96">
        <v>7.68</v>
      </c>
      <c r="F33" s="96">
        <v>3488.3539999999998</v>
      </c>
    </row>
    <row r="34" spans="1:7" x14ac:dyDescent="0.35">
      <c r="A34" s="33" t="s">
        <v>8</v>
      </c>
      <c r="B34" s="96">
        <v>0.01</v>
      </c>
      <c r="C34" s="96">
        <v>0.02</v>
      </c>
      <c r="D34" s="96">
        <v>0.13</v>
      </c>
      <c r="E34" s="96">
        <v>0.14000000000000001</v>
      </c>
      <c r="F34" s="96">
        <v>0.30000000000000004</v>
      </c>
    </row>
    <row r="35" spans="1:7" x14ac:dyDescent="0.35">
      <c r="A35" s="33" t="s">
        <v>241</v>
      </c>
      <c r="B35" s="96">
        <v>14.48</v>
      </c>
      <c r="C35" s="96">
        <v>4.08</v>
      </c>
      <c r="D35" s="96">
        <v>1.53</v>
      </c>
      <c r="E35" s="96">
        <v>1.34</v>
      </c>
      <c r="F35" s="96">
        <v>21.430000000000003</v>
      </c>
    </row>
    <row r="36" spans="1:7" x14ac:dyDescent="0.35">
      <c r="A36" s="33" t="s">
        <v>10</v>
      </c>
      <c r="B36" s="96">
        <v>355.03899999999999</v>
      </c>
      <c r="C36" s="96">
        <v>18.149000000000001</v>
      </c>
      <c r="D36" s="96">
        <v>6.0519999999999996</v>
      </c>
      <c r="E36" s="96">
        <v>2.859</v>
      </c>
      <c r="F36" s="96">
        <v>382.09899999999999</v>
      </c>
    </row>
    <row r="37" spans="1:7" x14ac:dyDescent="0.35">
      <c r="A37" s="33" t="s">
        <v>11</v>
      </c>
      <c r="B37" s="96">
        <v>0.24</v>
      </c>
      <c r="C37" s="96">
        <v>0</v>
      </c>
      <c r="D37" s="96">
        <v>0</v>
      </c>
      <c r="E37" s="96">
        <v>0</v>
      </c>
      <c r="F37" s="96">
        <v>0.24</v>
      </c>
    </row>
    <row r="38" spans="1:7" x14ac:dyDescent="0.35">
      <c r="A38" s="33" t="s">
        <v>12</v>
      </c>
      <c r="B38" s="96">
        <v>3369.86916666667</v>
      </c>
      <c r="C38" s="96">
        <v>2270.6383333333301</v>
      </c>
      <c r="D38" s="96">
        <v>293.52333333333303</v>
      </c>
      <c r="E38" s="96">
        <v>103.295</v>
      </c>
      <c r="F38" s="96">
        <v>6037.3258333333324</v>
      </c>
    </row>
    <row r="39" spans="1:7" x14ac:dyDescent="0.35">
      <c r="A39" s="33" t="s">
        <v>13</v>
      </c>
      <c r="B39" s="96">
        <v>281.12</v>
      </c>
      <c r="C39" s="96">
        <v>22.92</v>
      </c>
      <c r="D39" s="96">
        <v>1.06</v>
      </c>
      <c r="E39" s="96">
        <v>1.31</v>
      </c>
      <c r="F39" s="96">
        <v>306.41000000000003</v>
      </c>
    </row>
    <row r="40" spans="1:7" x14ac:dyDescent="0.35">
      <c r="A40" s="33" t="s">
        <v>14</v>
      </c>
      <c r="B40" s="96">
        <v>0.14000000000000001</v>
      </c>
      <c r="C40" s="96">
        <v>0</v>
      </c>
      <c r="D40" s="96">
        <v>0.04</v>
      </c>
      <c r="E40" s="96">
        <v>0.15</v>
      </c>
      <c r="F40" s="96">
        <v>0.33</v>
      </c>
    </row>
    <row r="41" spans="1:7" x14ac:dyDescent="0.35">
      <c r="A41" s="37" t="s">
        <v>15</v>
      </c>
      <c r="B41" s="131">
        <v>20384.3796666667</v>
      </c>
      <c r="C41" s="131">
        <v>9105.7973333333302</v>
      </c>
      <c r="D41" s="131">
        <v>1729.1503333333301</v>
      </c>
      <c r="E41" s="131">
        <v>667.89400000000001</v>
      </c>
      <c r="F41" s="131">
        <v>31887.221333333364</v>
      </c>
    </row>
    <row r="42" spans="1:7" x14ac:dyDescent="0.35">
      <c r="B42" s="66"/>
      <c r="C42" s="66"/>
      <c r="D42" s="66"/>
      <c r="E42" s="66"/>
      <c r="F42" s="1"/>
    </row>
    <row r="44" spans="1:7" ht="15.5" x14ac:dyDescent="0.35">
      <c r="A44" s="202" t="s">
        <v>79</v>
      </c>
      <c r="B44" s="202" t="s">
        <v>239</v>
      </c>
      <c r="C44" s="202" t="s">
        <v>88</v>
      </c>
      <c r="D44" s="202" t="s">
        <v>89</v>
      </c>
      <c r="E44" s="202" t="s">
        <v>240</v>
      </c>
      <c r="F44" s="202" t="s">
        <v>90</v>
      </c>
      <c r="G44" s="203" t="s">
        <v>166</v>
      </c>
    </row>
    <row r="45" spans="1:7" x14ac:dyDescent="0.35">
      <c r="A45" s="33" t="s">
        <v>0</v>
      </c>
      <c r="B45" s="97">
        <f>IFERROR(B25/$F25,"")</f>
        <v>0.6864347202295551</v>
      </c>
      <c r="C45" s="97">
        <f t="shared" ref="C45:F45" si="0">IFERROR(C25/$F25,"")</f>
        <v>0.19210903873744617</v>
      </c>
      <c r="D45" s="97">
        <f t="shared" si="0"/>
        <v>7.4189383070301276E-2</v>
      </c>
      <c r="E45" s="97">
        <f t="shared" si="0"/>
        <v>4.7266857962697265E-2</v>
      </c>
      <c r="F45" s="97">
        <f t="shared" si="0"/>
        <v>1</v>
      </c>
      <c r="G45" s="69">
        <f>F25/$F$41</f>
        <v>4.3716571771111955E-2</v>
      </c>
    </row>
    <row r="46" spans="1:7" x14ac:dyDescent="0.35">
      <c r="A46" s="33" t="s">
        <v>1</v>
      </c>
      <c r="B46" s="97">
        <f t="shared" ref="B46:F61" si="1">IFERROR(B26/$F26,"")</f>
        <v>0.63527425039934349</v>
      </c>
      <c r="C46" s="97">
        <f t="shared" si="1"/>
        <v>0.29323081904201975</v>
      </c>
      <c r="D46" s="97">
        <f t="shared" si="1"/>
        <v>5.2055023405954644E-2</v>
      </c>
      <c r="E46" s="97">
        <f t="shared" si="1"/>
        <v>1.9439907152682252E-2</v>
      </c>
      <c r="F46" s="97">
        <f t="shared" si="1"/>
        <v>1</v>
      </c>
      <c r="G46" s="69">
        <f t="shared" ref="G46:G60" si="2">F26/$F$41</f>
        <v>0.30155611761049839</v>
      </c>
    </row>
    <row r="47" spans="1:7" x14ac:dyDescent="0.35">
      <c r="A47" s="33" t="s">
        <v>91</v>
      </c>
      <c r="B47" s="97" t="str">
        <f t="shared" si="1"/>
        <v/>
      </c>
      <c r="C47" s="97" t="str">
        <f t="shared" si="1"/>
        <v/>
      </c>
      <c r="D47" s="97" t="str">
        <f t="shared" si="1"/>
        <v/>
      </c>
      <c r="E47" s="97" t="str">
        <f t="shared" si="1"/>
        <v/>
      </c>
      <c r="F47" s="97" t="str">
        <f t="shared" si="1"/>
        <v/>
      </c>
      <c r="G47" s="69">
        <f t="shared" si="2"/>
        <v>0</v>
      </c>
    </row>
    <row r="48" spans="1:7" x14ac:dyDescent="0.35">
      <c r="A48" s="33" t="s">
        <v>2</v>
      </c>
      <c r="B48" s="97">
        <f t="shared" si="1"/>
        <v>0.48363104137015445</v>
      </c>
      <c r="C48" s="97">
        <f t="shared" si="1"/>
        <v>0.32439063041944249</v>
      </c>
      <c r="D48" s="97">
        <f t="shared" si="1"/>
        <v>0.12546495078398778</v>
      </c>
      <c r="E48" s="97">
        <f t="shared" si="1"/>
        <v>6.6513377426415207E-2</v>
      </c>
      <c r="F48" s="97">
        <f t="shared" si="1"/>
        <v>1</v>
      </c>
      <c r="G48" s="69">
        <f t="shared" si="2"/>
        <v>3.4961131347244767E-2</v>
      </c>
    </row>
    <row r="49" spans="1:7" x14ac:dyDescent="0.35">
      <c r="A49" s="33" t="s">
        <v>3</v>
      </c>
      <c r="B49" s="97">
        <f t="shared" si="1"/>
        <v>0.50395033860045146</v>
      </c>
      <c r="C49" s="97">
        <f t="shared" si="1"/>
        <v>0.29486455981941312</v>
      </c>
      <c r="D49" s="97">
        <f t="shared" si="1"/>
        <v>9.480812641083522E-2</v>
      </c>
      <c r="E49" s="97">
        <f t="shared" si="1"/>
        <v>0.10637697516930024</v>
      </c>
      <c r="F49" s="97">
        <f t="shared" si="1"/>
        <v>1</v>
      </c>
      <c r="G49" s="69">
        <f t="shared" si="2"/>
        <v>1.1114170039944098E-3</v>
      </c>
    </row>
    <row r="50" spans="1:7" x14ac:dyDescent="0.35">
      <c r="A50" s="33" t="s">
        <v>4</v>
      </c>
      <c r="B50" s="97">
        <f t="shared" si="1"/>
        <v>0.67966661755730007</v>
      </c>
      <c r="C50" s="97">
        <f t="shared" si="1"/>
        <v>0.29103613747816381</v>
      </c>
      <c r="D50" s="97">
        <f t="shared" si="1"/>
        <v>2.2088691516006141E-2</v>
      </c>
      <c r="E50" s="97">
        <f t="shared" si="1"/>
        <v>7.2085534485298751E-3</v>
      </c>
      <c r="F50" s="97">
        <f t="shared" si="1"/>
        <v>1</v>
      </c>
      <c r="G50" s="69">
        <f t="shared" si="2"/>
        <v>2.9800652432723704E-2</v>
      </c>
    </row>
    <row r="51" spans="1:7" x14ac:dyDescent="0.35">
      <c r="A51" s="33" t="s">
        <v>5</v>
      </c>
      <c r="B51" s="97" t="str">
        <f t="shared" si="1"/>
        <v/>
      </c>
      <c r="C51" s="97" t="str">
        <f t="shared" si="1"/>
        <v/>
      </c>
      <c r="D51" s="97" t="str">
        <f t="shared" si="1"/>
        <v/>
      </c>
      <c r="E51" s="97" t="str">
        <f t="shared" si="1"/>
        <v/>
      </c>
      <c r="F51" s="97" t="str">
        <f t="shared" si="1"/>
        <v/>
      </c>
      <c r="G51" s="69">
        <f t="shared" si="2"/>
        <v>0</v>
      </c>
    </row>
    <row r="52" spans="1:7" x14ac:dyDescent="0.35">
      <c r="A52" s="33" t="s">
        <v>6</v>
      </c>
      <c r="B52" s="97">
        <f t="shared" si="1"/>
        <v>0.60301366470609075</v>
      </c>
      <c r="C52" s="97">
        <f t="shared" si="1"/>
        <v>0.30064168295926463</v>
      </c>
      <c r="D52" s="97">
        <f t="shared" si="1"/>
        <v>7.1342405668565367E-2</v>
      </c>
      <c r="E52" s="97">
        <f t="shared" si="1"/>
        <v>2.5002246666079263E-2</v>
      </c>
      <c r="F52" s="97">
        <f t="shared" si="1"/>
        <v>1</v>
      </c>
      <c r="G52" s="69">
        <f t="shared" si="2"/>
        <v>0.26783244644374971</v>
      </c>
    </row>
    <row r="53" spans="1:7" x14ac:dyDescent="0.35">
      <c r="A53" s="33" t="s">
        <v>7</v>
      </c>
      <c r="B53" s="97">
        <f t="shared" si="1"/>
        <v>0.84425319219322359</v>
      </c>
      <c r="C53" s="97">
        <f t="shared" si="1"/>
        <v>0.1394038563746684</v>
      </c>
      <c r="D53" s="97">
        <f t="shared" si="1"/>
        <v>1.4141340013083535E-2</v>
      </c>
      <c r="E53" s="97">
        <f t="shared" si="1"/>
        <v>2.2016114190245599E-3</v>
      </c>
      <c r="F53" s="97">
        <f t="shared" si="1"/>
        <v>1</v>
      </c>
      <c r="G53" s="69">
        <f t="shared" si="2"/>
        <v>0.10939661262844005</v>
      </c>
    </row>
    <row r="54" spans="1:7" x14ac:dyDescent="0.35">
      <c r="A54" s="33" t="s">
        <v>8</v>
      </c>
      <c r="B54" s="97">
        <f t="shared" si="1"/>
        <v>3.3333333333333326E-2</v>
      </c>
      <c r="C54" s="97">
        <f t="shared" si="1"/>
        <v>6.6666666666666652E-2</v>
      </c>
      <c r="D54" s="97">
        <f t="shared" si="1"/>
        <v>0.43333333333333329</v>
      </c>
      <c r="E54" s="97">
        <f t="shared" si="1"/>
        <v>0.46666666666666662</v>
      </c>
      <c r="F54" s="97">
        <f t="shared" si="1"/>
        <v>1</v>
      </c>
      <c r="G54" s="69">
        <f t="shared" si="2"/>
        <v>9.408157483022659E-6</v>
      </c>
    </row>
    <row r="55" spans="1:7" x14ac:dyDescent="0.35">
      <c r="A55" s="33" t="s">
        <v>241</v>
      </c>
      <c r="B55" s="97">
        <f t="shared" si="1"/>
        <v>0.67568828744750342</v>
      </c>
      <c r="C55" s="97">
        <f t="shared" si="1"/>
        <v>0.19038730751283245</v>
      </c>
      <c r="D55" s="97">
        <f t="shared" si="1"/>
        <v>7.1395240317312175E-2</v>
      </c>
      <c r="E55" s="97">
        <f t="shared" si="1"/>
        <v>6.2529164722351843E-2</v>
      </c>
      <c r="F55" s="97">
        <f t="shared" si="1"/>
        <v>1</v>
      </c>
      <c r="G55" s="69">
        <f t="shared" si="2"/>
        <v>6.7205604953725188E-4</v>
      </c>
    </row>
    <row r="56" spans="1:7" x14ac:dyDescent="0.35">
      <c r="A56" s="33" t="s">
        <v>10</v>
      </c>
      <c r="B56" s="97">
        <f t="shared" si="1"/>
        <v>0.92918065736890176</v>
      </c>
      <c r="C56" s="97">
        <f t="shared" si="1"/>
        <v>4.7498161471241751E-2</v>
      </c>
      <c r="D56" s="97">
        <f t="shared" si="1"/>
        <v>1.583882711025153E-2</v>
      </c>
      <c r="E56" s="97">
        <f t="shared" si="1"/>
        <v>7.4823540496049452E-3</v>
      </c>
      <c r="F56" s="97">
        <f t="shared" si="1"/>
        <v>1</v>
      </c>
      <c r="G56" s="69">
        <f t="shared" si="2"/>
        <v>1.1982825220351581E-2</v>
      </c>
    </row>
    <row r="57" spans="1:7" x14ac:dyDescent="0.35">
      <c r="A57" s="33" t="s">
        <v>11</v>
      </c>
      <c r="B57" s="97">
        <f t="shared" si="1"/>
        <v>1</v>
      </c>
      <c r="C57" s="97">
        <f t="shared" si="1"/>
        <v>0</v>
      </c>
      <c r="D57" s="97">
        <f t="shared" si="1"/>
        <v>0</v>
      </c>
      <c r="E57" s="97">
        <f t="shared" si="1"/>
        <v>0</v>
      </c>
      <c r="F57" s="97">
        <f t="shared" si="1"/>
        <v>1</v>
      </c>
      <c r="G57" s="69">
        <f t="shared" si="2"/>
        <v>7.5265259864181258E-6</v>
      </c>
    </row>
    <row r="58" spans="1:7" x14ac:dyDescent="0.35">
      <c r="A58" s="33" t="s">
        <v>12</v>
      </c>
      <c r="B58" s="97">
        <f t="shared" si="1"/>
        <v>0.55817248558309063</v>
      </c>
      <c r="C58" s="97">
        <f t="shared" si="1"/>
        <v>0.37610001447936825</v>
      </c>
      <c r="D58" s="97">
        <f t="shared" si="1"/>
        <v>4.8618103683046164E-2</v>
      </c>
      <c r="E58" s="97">
        <f t="shared" si="1"/>
        <v>1.7109396254495129E-2</v>
      </c>
      <c r="F58" s="97">
        <f t="shared" si="1"/>
        <v>1</v>
      </c>
      <c r="G58" s="69">
        <f t="shared" si="2"/>
        <v>0.18933370738773664</v>
      </c>
    </row>
    <row r="59" spans="1:7" x14ac:dyDescent="0.35">
      <c r="A59" s="33" t="s">
        <v>13</v>
      </c>
      <c r="B59" s="97">
        <f t="shared" si="1"/>
        <v>0.91746352925818342</v>
      </c>
      <c r="C59" s="97">
        <f t="shared" si="1"/>
        <v>7.4801736235762542E-2</v>
      </c>
      <c r="D59" s="97">
        <f t="shared" si="1"/>
        <v>3.459417120851147E-3</v>
      </c>
      <c r="E59" s="97">
        <f t="shared" si="1"/>
        <v>4.275317385202833E-3</v>
      </c>
      <c r="F59" s="97">
        <f t="shared" si="1"/>
        <v>1</v>
      </c>
      <c r="G59" s="69">
        <f t="shared" si="2"/>
        <v>9.6091784479099083E-3</v>
      </c>
    </row>
    <row r="60" spans="1:7" x14ac:dyDescent="0.35">
      <c r="A60" s="33" t="s">
        <v>92</v>
      </c>
      <c r="B60" s="97">
        <f t="shared" si="1"/>
        <v>0.42424242424242425</v>
      </c>
      <c r="C60" s="97">
        <f t="shared" si="1"/>
        <v>0</v>
      </c>
      <c r="D60" s="97">
        <f t="shared" si="1"/>
        <v>0.12121212121212122</v>
      </c>
      <c r="E60" s="97">
        <f t="shared" si="1"/>
        <v>0.45454545454545453</v>
      </c>
      <c r="F60" s="97">
        <f t="shared" si="1"/>
        <v>1</v>
      </c>
      <c r="G60" s="69">
        <f t="shared" si="2"/>
        <v>1.0348973231324923E-5</v>
      </c>
    </row>
    <row r="61" spans="1:7" x14ac:dyDescent="0.35">
      <c r="A61" s="37" t="s">
        <v>15</v>
      </c>
      <c r="B61" s="134">
        <f t="shared" si="1"/>
        <v>0.63926484699241737</v>
      </c>
      <c r="C61" s="134">
        <f t="shared" si="1"/>
        <v>0.28556258440162574</v>
      </c>
      <c r="D61" s="134">
        <f t="shared" si="1"/>
        <v>5.4227062159403636E-2</v>
      </c>
      <c r="E61" s="134">
        <f t="shared" si="1"/>
        <v>2.0945506446553117E-2</v>
      </c>
      <c r="F61" s="134">
        <f t="shared" si="1"/>
        <v>1</v>
      </c>
    </row>
    <row r="63" spans="1:7" ht="15.5" x14ac:dyDescent="0.35">
      <c r="A63" s="268" t="s">
        <v>208</v>
      </c>
      <c r="B63" s="268"/>
      <c r="C63" s="268"/>
      <c r="D63" s="268"/>
    </row>
    <row r="64" spans="1:7" ht="15.5" x14ac:dyDescent="0.35">
      <c r="A64" s="32" t="s">
        <v>209</v>
      </c>
      <c r="B64" s="202" t="s">
        <v>239</v>
      </c>
      <c r="C64" s="202" t="s">
        <v>88</v>
      </c>
      <c r="D64" s="202" t="s">
        <v>89</v>
      </c>
      <c r="E64" s="202" t="s">
        <v>240</v>
      </c>
      <c r="F64" s="204"/>
    </row>
    <row r="65" spans="1:5" x14ac:dyDescent="0.35">
      <c r="A65" s="6" t="s">
        <v>75</v>
      </c>
      <c r="B65" s="97">
        <v>0.63926484699241737</v>
      </c>
      <c r="C65" s="97">
        <v>0.28556258440162574</v>
      </c>
      <c r="D65" s="97">
        <v>5.4227062159403636E-2</v>
      </c>
      <c r="E65" s="97">
        <v>2.0945506446553117E-2</v>
      </c>
    </row>
    <row r="66" spans="1:5" x14ac:dyDescent="0.35">
      <c r="A66" s="6" t="s">
        <v>76</v>
      </c>
      <c r="B66" s="97">
        <v>0.62138420147345508</v>
      </c>
      <c r="C66" s="97">
        <v>0.30154299120730554</v>
      </c>
      <c r="D66" s="97">
        <v>5.942839327585421E-2</v>
      </c>
      <c r="E66" s="97">
        <v>1.7644414043385081E-2</v>
      </c>
    </row>
    <row r="67" spans="1:5" x14ac:dyDescent="0.35">
      <c r="A67" s="6" t="s">
        <v>77</v>
      </c>
      <c r="B67" s="97">
        <v>0.57037160123488106</v>
      </c>
      <c r="C67" s="97">
        <v>0.33121397899302973</v>
      </c>
      <c r="D67" s="97">
        <v>7.6139335158251928E-2</v>
      </c>
      <c r="E67" s="97">
        <v>2.2275084613837315E-2</v>
      </c>
    </row>
    <row r="68" spans="1:5" x14ac:dyDescent="0.35">
      <c r="A68" s="6" t="s">
        <v>72</v>
      </c>
      <c r="B68" s="97">
        <v>0.48921847294102871</v>
      </c>
      <c r="C68" s="97">
        <v>0.37455241235305214</v>
      </c>
      <c r="D68" s="97">
        <v>9.6843968265406755E-2</v>
      </c>
      <c r="E68" s="97">
        <v>3.9385146440512539E-2</v>
      </c>
    </row>
    <row r="69" spans="1:5" x14ac:dyDescent="0.35">
      <c r="A69" s="6" t="s">
        <v>71</v>
      </c>
      <c r="B69" s="97">
        <v>0.66081414125859828</v>
      </c>
      <c r="C69" s="97">
        <v>0.28423605511280003</v>
      </c>
      <c r="D69" s="97">
        <v>4.3301249395606485E-2</v>
      </c>
      <c r="E69" s="97">
        <v>1.1648554232994955E-2</v>
      </c>
    </row>
    <row r="70" spans="1:5" x14ac:dyDescent="0.35">
      <c r="A70" s="6" t="s">
        <v>73</v>
      </c>
      <c r="B70" s="97">
        <v>0.24745794303289953</v>
      </c>
      <c r="C70" s="97">
        <v>0.23542009274168341</v>
      </c>
      <c r="D70" s="97">
        <v>0.17029017981941486</v>
      </c>
      <c r="E70" s="97">
        <v>0.34683178440600215</v>
      </c>
    </row>
    <row r="71" spans="1:5" x14ac:dyDescent="0.35">
      <c r="A71" s="6" t="s">
        <v>74</v>
      </c>
      <c r="B71" s="97">
        <v>0.72301136745721473</v>
      </c>
      <c r="C71" s="97">
        <v>0.20112146547379858</v>
      </c>
      <c r="D71" s="97">
        <v>5.0695395884664547E-2</v>
      </c>
      <c r="E71" s="97">
        <v>2.5171771184322182E-2</v>
      </c>
    </row>
  </sheetData>
  <mergeCells count="4">
    <mergeCell ref="A2:B2"/>
    <mergeCell ref="H2:I2"/>
    <mergeCell ref="A23:C23"/>
    <mergeCell ref="A63:D63"/>
  </mergeCells>
  <hyperlinks>
    <hyperlink ref="E1" location="ÍNDICE!A1" display="INDICE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workbookViewId="0">
      <selection activeCell="E1" sqref="E1"/>
    </sheetView>
  </sheetViews>
  <sheetFormatPr baseColWidth="10" defaultRowHeight="14.5" x14ac:dyDescent="0.35"/>
  <cols>
    <col min="1" max="1" width="16.1796875" bestFit="1" customWidth="1"/>
    <col min="8" max="8" width="18.1796875" customWidth="1"/>
    <col min="9" max="9" width="11" customWidth="1"/>
  </cols>
  <sheetData>
    <row r="1" spans="1:13" x14ac:dyDescent="0.35">
      <c r="D1" s="43" t="s">
        <v>124</v>
      </c>
      <c r="E1" s="152" t="s">
        <v>125</v>
      </c>
      <c r="F1" s="198" t="s">
        <v>217</v>
      </c>
      <c r="G1" t="s">
        <v>242</v>
      </c>
    </row>
    <row r="2" spans="1:13" ht="18.5" x14ac:dyDescent="0.45">
      <c r="A2" s="266" t="s">
        <v>222</v>
      </c>
      <c r="B2" s="266"/>
      <c r="H2" s="266" t="s">
        <v>223</v>
      </c>
      <c r="I2" s="266"/>
    </row>
    <row r="3" spans="1:13" ht="15.5" x14ac:dyDescent="0.35">
      <c r="A3" s="202" t="s">
        <v>79</v>
      </c>
      <c r="B3" s="202" t="s">
        <v>239</v>
      </c>
      <c r="C3" s="202" t="s">
        <v>88</v>
      </c>
      <c r="D3" s="202" t="s">
        <v>89</v>
      </c>
      <c r="E3" s="202" t="s">
        <v>240</v>
      </c>
      <c r="F3" s="202" t="s">
        <v>90</v>
      </c>
      <c r="H3" s="202" t="s">
        <v>79</v>
      </c>
      <c r="I3" s="202" t="s">
        <v>239</v>
      </c>
      <c r="J3" s="202" t="s">
        <v>88</v>
      </c>
      <c r="K3" s="202" t="s">
        <v>89</v>
      </c>
      <c r="L3" s="202" t="s">
        <v>240</v>
      </c>
      <c r="M3" s="202" t="s">
        <v>90</v>
      </c>
    </row>
    <row r="4" spans="1:13" x14ac:dyDescent="0.35">
      <c r="A4" s="33" t="s">
        <v>0</v>
      </c>
      <c r="B4" s="96">
        <v>11.68</v>
      </c>
      <c r="C4" s="96">
        <v>4.1100000000000003</v>
      </c>
      <c r="D4" s="96">
        <v>0.02</v>
      </c>
      <c r="E4" s="96">
        <v>0</v>
      </c>
      <c r="F4" s="96">
        <v>15.809999999999999</v>
      </c>
      <c r="G4" s="111"/>
      <c r="H4" s="33" t="s">
        <v>0</v>
      </c>
      <c r="I4" s="96">
        <v>160.33000000000001</v>
      </c>
      <c r="J4" s="96">
        <v>54.72</v>
      </c>
      <c r="K4" s="96">
        <v>13.78</v>
      </c>
      <c r="L4" s="96">
        <v>1.92</v>
      </c>
      <c r="M4" s="96">
        <v>230.75</v>
      </c>
    </row>
    <row r="5" spans="1:13" x14ac:dyDescent="0.35">
      <c r="A5" s="33" t="s">
        <v>1</v>
      </c>
      <c r="B5" s="96">
        <v>72.55</v>
      </c>
      <c r="C5" s="96">
        <v>50.61</v>
      </c>
      <c r="D5" s="96">
        <v>34.880000000000003</v>
      </c>
      <c r="E5" s="96">
        <v>11.86</v>
      </c>
      <c r="F5" s="96">
        <v>169.89999999999998</v>
      </c>
      <c r="G5" s="111"/>
      <c r="H5" s="33" t="s">
        <v>1</v>
      </c>
      <c r="I5" s="96">
        <v>1803.47</v>
      </c>
      <c r="J5" s="96">
        <v>947.45999999999901</v>
      </c>
      <c r="K5" s="96">
        <v>192.29</v>
      </c>
      <c r="L5" s="96">
        <v>46.82</v>
      </c>
      <c r="M5" s="96">
        <v>2990.0399999999991</v>
      </c>
    </row>
    <row r="6" spans="1:13" x14ac:dyDescent="0.35">
      <c r="A6" s="33" t="s">
        <v>68</v>
      </c>
      <c r="B6" s="96">
        <v>0</v>
      </c>
      <c r="C6" s="96">
        <v>0</v>
      </c>
      <c r="D6" s="96">
        <v>0</v>
      </c>
      <c r="E6" s="96">
        <v>0</v>
      </c>
      <c r="F6" s="96">
        <v>0</v>
      </c>
      <c r="G6" s="111"/>
      <c r="H6" s="33" t="s">
        <v>68</v>
      </c>
      <c r="I6" s="96">
        <v>0</v>
      </c>
      <c r="J6" s="96">
        <v>0</v>
      </c>
      <c r="K6" s="96">
        <v>0</v>
      </c>
      <c r="L6" s="96">
        <v>0</v>
      </c>
      <c r="M6" s="96">
        <v>0</v>
      </c>
    </row>
    <row r="7" spans="1:13" x14ac:dyDescent="0.35">
      <c r="A7" s="33" t="s">
        <v>2</v>
      </c>
      <c r="B7" s="96">
        <v>17.605</v>
      </c>
      <c r="C7" s="96">
        <v>31.88</v>
      </c>
      <c r="D7" s="96">
        <v>14.375</v>
      </c>
      <c r="E7" s="96">
        <v>5.99</v>
      </c>
      <c r="F7" s="96">
        <v>69.849999999999994</v>
      </c>
      <c r="G7" s="111"/>
      <c r="H7" s="33" t="s">
        <v>2</v>
      </c>
      <c r="I7" s="96">
        <v>233.12833333333299</v>
      </c>
      <c r="J7" s="96">
        <v>105.49</v>
      </c>
      <c r="K7" s="96">
        <v>32.35</v>
      </c>
      <c r="L7" s="96">
        <v>14.97</v>
      </c>
      <c r="M7" s="96">
        <v>385.93833333333305</v>
      </c>
    </row>
    <row r="8" spans="1:13" x14ac:dyDescent="0.35">
      <c r="A8" s="33" t="s">
        <v>3</v>
      </c>
      <c r="B8" s="96">
        <v>0.62</v>
      </c>
      <c r="C8" s="96">
        <v>0</v>
      </c>
      <c r="D8" s="96">
        <v>0</v>
      </c>
      <c r="E8" s="96">
        <v>0</v>
      </c>
      <c r="F8" s="96">
        <v>0.62</v>
      </c>
      <c r="G8" s="111"/>
      <c r="H8" s="33" t="s">
        <v>3</v>
      </c>
      <c r="I8" s="96">
        <v>12.37</v>
      </c>
      <c r="J8" s="96">
        <v>0.31</v>
      </c>
      <c r="K8" s="96">
        <v>0</v>
      </c>
      <c r="L8" s="96">
        <v>0</v>
      </c>
      <c r="M8" s="96">
        <v>12.68</v>
      </c>
    </row>
    <row r="9" spans="1:13" x14ac:dyDescent="0.35">
      <c r="A9" s="33" t="s">
        <v>4</v>
      </c>
      <c r="B9" s="96">
        <v>12.32</v>
      </c>
      <c r="C9" s="96">
        <v>0.71</v>
      </c>
      <c r="D9" s="96">
        <v>0</v>
      </c>
      <c r="E9" s="96">
        <v>0</v>
      </c>
      <c r="F9" s="96">
        <v>13.030000000000001</v>
      </c>
      <c r="G9" s="111"/>
      <c r="H9" s="33" t="s">
        <v>4</v>
      </c>
      <c r="I9" s="96">
        <v>92.99</v>
      </c>
      <c r="J9" s="96">
        <v>1.27</v>
      </c>
      <c r="K9" s="96">
        <v>0</v>
      </c>
      <c r="L9" s="96">
        <v>0</v>
      </c>
      <c r="M9" s="96">
        <v>94.259999999999991</v>
      </c>
    </row>
    <row r="10" spans="1:13" x14ac:dyDescent="0.35">
      <c r="A10" s="33" t="s">
        <v>5</v>
      </c>
      <c r="B10" s="96">
        <v>0</v>
      </c>
      <c r="C10" s="96">
        <v>0</v>
      </c>
      <c r="D10" s="96">
        <v>0</v>
      </c>
      <c r="E10" s="96">
        <v>0</v>
      </c>
      <c r="F10" s="96">
        <v>0</v>
      </c>
      <c r="G10" s="111"/>
      <c r="H10" s="33" t="s">
        <v>5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</row>
    <row r="11" spans="1:13" x14ac:dyDescent="0.35">
      <c r="A11" s="33" t="s">
        <v>6</v>
      </c>
      <c r="B11" s="96">
        <v>16.78</v>
      </c>
      <c r="C11" s="96">
        <v>9.6</v>
      </c>
      <c r="D11" s="96">
        <v>5.4</v>
      </c>
      <c r="E11" s="96">
        <v>0.75</v>
      </c>
      <c r="F11" s="96">
        <v>32.53</v>
      </c>
      <c r="G11" s="111"/>
      <c r="H11" s="33" t="s">
        <v>6</v>
      </c>
      <c r="I11" s="96">
        <v>1608.88</v>
      </c>
      <c r="J11" s="96">
        <v>796.50999999999794</v>
      </c>
      <c r="K11" s="96">
        <v>133.76</v>
      </c>
      <c r="L11" s="96">
        <v>37.03</v>
      </c>
      <c r="M11" s="96">
        <v>2576.179999999998</v>
      </c>
    </row>
    <row r="12" spans="1:13" x14ac:dyDescent="0.35">
      <c r="A12" s="33" t="s">
        <v>7</v>
      </c>
      <c r="B12" s="96">
        <v>8.7799999999999994</v>
      </c>
      <c r="C12" s="96">
        <v>0</v>
      </c>
      <c r="D12" s="96">
        <v>0</v>
      </c>
      <c r="E12" s="96">
        <v>0.26</v>
      </c>
      <c r="F12" s="96">
        <v>9.0399999999999991</v>
      </c>
      <c r="G12" s="111"/>
      <c r="H12" s="33" t="s">
        <v>7</v>
      </c>
      <c r="I12" s="96">
        <v>683.66399999999999</v>
      </c>
      <c r="J12" s="96">
        <v>104.4</v>
      </c>
      <c r="K12" s="96">
        <v>6.91</v>
      </c>
      <c r="L12" s="96">
        <v>8.58</v>
      </c>
      <c r="M12" s="96">
        <v>803.55399999999997</v>
      </c>
    </row>
    <row r="13" spans="1:13" x14ac:dyDescent="0.35">
      <c r="A13" s="33" t="s">
        <v>8</v>
      </c>
      <c r="B13" s="96">
        <v>0</v>
      </c>
      <c r="C13" s="96">
        <v>0</v>
      </c>
      <c r="D13" s="96">
        <v>0</v>
      </c>
      <c r="E13" s="96">
        <v>0</v>
      </c>
      <c r="F13" s="96">
        <v>0</v>
      </c>
      <c r="G13" s="111"/>
      <c r="H13" s="33" t="s">
        <v>8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</row>
    <row r="14" spans="1:13" x14ac:dyDescent="0.35">
      <c r="A14" s="33" t="s">
        <v>241</v>
      </c>
      <c r="B14" s="96">
        <v>0</v>
      </c>
      <c r="C14" s="96">
        <v>0</v>
      </c>
      <c r="D14" s="96">
        <v>0</v>
      </c>
      <c r="E14" s="96">
        <v>0</v>
      </c>
      <c r="F14" s="96">
        <v>0</v>
      </c>
      <c r="G14" s="111"/>
      <c r="H14" s="33" t="s">
        <v>241</v>
      </c>
      <c r="I14" s="96">
        <v>0</v>
      </c>
      <c r="J14" s="96">
        <v>0</v>
      </c>
      <c r="K14" s="96">
        <v>0</v>
      </c>
      <c r="L14" s="96">
        <v>0.23</v>
      </c>
      <c r="M14" s="96">
        <v>0.23</v>
      </c>
    </row>
    <row r="15" spans="1:13" x14ac:dyDescent="0.35">
      <c r="A15" s="33" t="s">
        <v>10</v>
      </c>
      <c r="B15" s="96">
        <v>0.33</v>
      </c>
      <c r="C15" s="96">
        <v>0.53</v>
      </c>
      <c r="D15" s="96">
        <v>0</v>
      </c>
      <c r="E15" s="96">
        <v>0</v>
      </c>
      <c r="F15" s="96">
        <v>0.8600000000000001</v>
      </c>
      <c r="G15" s="111"/>
      <c r="H15" s="33" t="s">
        <v>10</v>
      </c>
      <c r="I15" s="96">
        <v>9.23</v>
      </c>
      <c r="J15" s="96">
        <v>0.39</v>
      </c>
      <c r="K15" s="96">
        <v>0.32</v>
      </c>
      <c r="L15" s="96">
        <v>0</v>
      </c>
      <c r="M15" s="96">
        <v>9.9400000000000013</v>
      </c>
    </row>
    <row r="16" spans="1:13" x14ac:dyDescent="0.35">
      <c r="A16" s="33" t="s">
        <v>11</v>
      </c>
      <c r="B16" s="96">
        <v>0</v>
      </c>
      <c r="C16" s="96">
        <v>0</v>
      </c>
      <c r="D16" s="96">
        <v>0</v>
      </c>
      <c r="E16" s="96">
        <v>0</v>
      </c>
      <c r="F16" s="96">
        <v>0</v>
      </c>
      <c r="G16" s="111"/>
      <c r="H16" s="33" t="s">
        <v>11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</row>
    <row r="17" spans="1:13" x14ac:dyDescent="0.35">
      <c r="A17" s="33" t="s">
        <v>12</v>
      </c>
      <c r="B17" s="96">
        <v>253.04249999999999</v>
      </c>
      <c r="C17" s="96">
        <v>242.13333333333301</v>
      </c>
      <c r="D17" s="96">
        <v>52.398333333333298</v>
      </c>
      <c r="E17" s="96">
        <v>24.594999999999999</v>
      </c>
      <c r="F17" s="96">
        <v>572.16916666666634</v>
      </c>
      <c r="G17" s="111"/>
      <c r="H17" s="33" t="s">
        <v>12</v>
      </c>
      <c r="I17" s="96">
        <v>998.95833333333201</v>
      </c>
      <c r="J17" s="96">
        <v>566.96833333333302</v>
      </c>
      <c r="K17" s="96">
        <v>88.42</v>
      </c>
      <c r="L17" s="96">
        <v>17.684999999999999</v>
      </c>
      <c r="M17" s="96">
        <v>1672.0316666666649</v>
      </c>
    </row>
    <row r="18" spans="1:13" x14ac:dyDescent="0.35">
      <c r="A18" s="33" t="s">
        <v>13</v>
      </c>
      <c r="B18" s="96">
        <v>0</v>
      </c>
      <c r="C18" s="96">
        <v>0</v>
      </c>
      <c r="D18" s="96">
        <v>0</v>
      </c>
      <c r="E18" s="96">
        <v>0</v>
      </c>
      <c r="F18" s="96">
        <v>0</v>
      </c>
      <c r="G18" s="111"/>
      <c r="H18" s="33" t="s">
        <v>13</v>
      </c>
      <c r="I18" s="96">
        <v>14.47</v>
      </c>
      <c r="J18" s="96">
        <v>0</v>
      </c>
      <c r="K18" s="96">
        <v>0</v>
      </c>
      <c r="L18" s="96">
        <v>0</v>
      </c>
      <c r="M18" s="96">
        <v>14.47</v>
      </c>
    </row>
    <row r="19" spans="1:13" x14ac:dyDescent="0.35">
      <c r="A19" s="33" t="s">
        <v>14</v>
      </c>
      <c r="B19" s="96">
        <v>0</v>
      </c>
      <c r="C19" s="96">
        <v>0</v>
      </c>
      <c r="D19" s="96">
        <v>0</v>
      </c>
      <c r="E19" s="96">
        <v>0</v>
      </c>
      <c r="F19" s="96">
        <v>0</v>
      </c>
      <c r="G19" s="111"/>
      <c r="H19" s="33" t="s">
        <v>14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</row>
    <row r="20" spans="1:13" x14ac:dyDescent="0.35">
      <c r="A20" s="37" t="s">
        <v>15</v>
      </c>
      <c r="B20" s="131">
        <v>393.70749999999998</v>
      </c>
      <c r="C20" s="131">
        <v>339.57333333333298</v>
      </c>
      <c r="D20" s="131">
        <v>107.073333333333</v>
      </c>
      <c r="E20" s="131">
        <v>43.454999999999998</v>
      </c>
      <c r="F20" s="131">
        <v>883.8091666666661</v>
      </c>
      <c r="H20" s="37" t="s">
        <v>15</v>
      </c>
      <c r="I20" s="131">
        <v>5617.4906666666702</v>
      </c>
      <c r="J20" s="131">
        <v>2577.5183333333298</v>
      </c>
      <c r="K20" s="131">
        <v>467.83</v>
      </c>
      <c r="L20" s="131">
        <v>127.235</v>
      </c>
      <c r="M20" s="131">
        <v>8790.0740000000005</v>
      </c>
    </row>
    <row r="22" spans="1:13" ht="18.5" x14ac:dyDescent="0.45">
      <c r="A22" s="38"/>
      <c r="B22" s="38"/>
      <c r="C22" s="4"/>
      <c r="D22" s="4"/>
      <c r="E22" s="4"/>
      <c r="F22" s="4"/>
      <c r="H22" s="43"/>
      <c r="I22" s="44"/>
    </row>
    <row r="23" spans="1:13" ht="23.5" x14ac:dyDescent="0.55000000000000004">
      <c r="A23" s="267" t="s">
        <v>224</v>
      </c>
      <c r="B23" s="267"/>
      <c r="C23" s="267"/>
    </row>
    <row r="24" spans="1:13" ht="15.5" x14ac:dyDescent="0.35">
      <c r="A24" s="202" t="s">
        <v>79</v>
      </c>
      <c r="B24" s="202" t="s">
        <v>239</v>
      </c>
      <c r="C24" s="202" t="s">
        <v>88</v>
      </c>
      <c r="D24" s="202" t="s">
        <v>89</v>
      </c>
      <c r="E24" s="202" t="s">
        <v>240</v>
      </c>
      <c r="F24" s="202" t="s">
        <v>90</v>
      </c>
    </row>
    <row r="25" spans="1:13" x14ac:dyDescent="0.35">
      <c r="A25" s="33" t="s">
        <v>0</v>
      </c>
      <c r="B25" s="96">
        <v>172.01</v>
      </c>
      <c r="C25" s="96">
        <v>58.83</v>
      </c>
      <c r="D25" s="96">
        <v>13.8</v>
      </c>
      <c r="E25" s="96">
        <v>1.92</v>
      </c>
      <c r="F25" s="96">
        <v>246.55999999999997</v>
      </c>
    </row>
    <row r="26" spans="1:13" x14ac:dyDescent="0.35">
      <c r="A26" s="33" t="s">
        <v>1</v>
      </c>
      <c r="B26" s="96">
        <v>1876.02</v>
      </c>
      <c r="C26" s="96">
        <v>998.07</v>
      </c>
      <c r="D26" s="96">
        <v>227.17</v>
      </c>
      <c r="E26" s="96">
        <v>58.68</v>
      </c>
      <c r="F26" s="96">
        <v>3159.94</v>
      </c>
    </row>
    <row r="27" spans="1:13" x14ac:dyDescent="0.35">
      <c r="A27" s="33" t="s">
        <v>68</v>
      </c>
      <c r="B27" s="96">
        <v>0</v>
      </c>
      <c r="C27" s="96">
        <v>0</v>
      </c>
      <c r="D27" s="96">
        <v>0</v>
      </c>
      <c r="E27" s="96">
        <v>0</v>
      </c>
      <c r="F27" s="96">
        <v>0</v>
      </c>
    </row>
    <row r="28" spans="1:13" x14ac:dyDescent="0.35">
      <c r="A28" s="33" t="s">
        <v>2</v>
      </c>
      <c r="B28" s="96">
        <v>250.73333333333301</v>
      </c>
      <c r="C28" s="96">
        <v>137.37</v>
      </c>
      <c r="D28" s="96">
        <v>46.725000000000001</v>
      </c>
      <c r="E28" s="96">
        <v>20.96</v>
      </c>
      <c r="F28" s="96">
        <v>455.78833333333301</v>
      </c>
    </row>
    <row r="29" spans="1:13" x14ac:dyDescent="0.35">
      <c r="A29" s="33" t="s">
        <v>3</v>
      </c>
      <c r="B29" s="96">
        <v>12.99</v>
      </c>
      <c r="C29" s="96">
        <v>0.31</v>
      </c>
      <c r="D29" s="96">
        <v>0</v>
      </c>
      <c r="E29" s="96">
        <v>0</v>
      </c>
      <c r="F29" s="96">
        <v>13.3</v>
      </c>
    </row>
    <row r="30" spans="1:13" x14ac:dyDescent="0.35">
      <c r="A30" s="33" t="s">
        <v>4</v>
      </c>
      <c r="B30" s="96">
        <v>105.31</v>
      </c>
      <c r="C30" s="96">
        <v>1.98</v>
      </c>
      <c r="D30" s="96">
        <v>0</v>
      </c>
      <c r="E30" s="96">
        <v>0</v>
      </c>
      <c r="F30" s="96">
        <v>107.29</v>
      </c>
    </row>
    <row r="31" spans="1:13" x14ac:dyDescent="0.35">
      <c r="A31" s="33" t="s">
        <v>5</v>
      </c>
      <c r="B31" s="96">
        <v>0</v>
      </c>
      <c r="C31" s="96">
        <v>0</v>
      </c>
      <c r="D31" s="96">
        <v>0</v>
      </c>
      <c r="E31" s="96">
        <v>0</v>
      </c>
      <c r="F31" s="96">
        <v>0</v>
      </c>
    </row>
    <row r="32" spans="1:13" x14ac:dyDescent="0.35">
      <c r="A32" s="33" t="s">
        <v>6</v>
      </c>
      <c r="B32" s="96">
        <v>1625.66</v>
      </c>
      <c r="C32" s="96">
        <v>806.11</v>
      </c>
      <c r="D32" s="96">
        <v>139.16</v>
      </c>
      <c r="E32" s="96">
        <v>37.78</v>
      </c>
      <c r="F32" s="96">
        <v>2608.71</v>
      </c>
    </row>
    <row r="33" spans="1:7" x14ac:dyDescent="0.35">
      <c r="A33" s="33" t="s">
        <v>7</v>
      </c>
      <c r="B33" s="96">
        <v>692.44399999999996</v>
      </c>
      <c r="C33" s="96">
        <v>104.4</v>
      </c>
      <c r="D33" s="96">
        <v>6.91</v>
      </c>
      <c r="E33" s="96">
        <v>8.84</v>
      </c>
      <c r="F33" s="96">
        <v>812.59399999999994</v>
      </c>
    </row>
    <row r="34" spans="1:7" x14ac:dyDescent="0.35">
      <c r="A34" s="33" t="s">
        <v>8</v>
      </c>
      <c r="B34" s="96">
        <v>0</v>
      </c>
      <c r="C34" s="96">
        <v>0</v>
      </c>
      <c r="D34" s="96">
        <v>0</v>
      </c>
      <c r="E34" s="96">
        <v>0</v>
      </c>
      <c r="F34" s="96">
        <v>0</v>
      </c>
    </row>
    <row r="35" spans="1:7" x14ac:dyDescent="0.35">
      <c r="A35" s="33" t="s">
        <v>241</v>
      </c>
      <c r="B35" s="96">
        <v>0</v>
      </c>
      <c r="C35" s="96">
        <v>0</v>
      </c>
      <c r="D35" s="96">
        <v>0</v>
      </c>
      <c r="E35" s="96">
        <v>0.23</v>
      </c>
      <c r="F35" s="96">
        <v>0.23</v>
      </c>
    </row>
    <row r="36" spans="1:7" x14ac:dyDescent="0.35">
      <c r="A36" s="33" t="s">
        <v>10</v>
      </c>
      <c r="B36" s="96">
        <v>9.56</v>
      </c>
      <c r="C36" s="96">
        <v>0.92</v>
      </c>
      <c r="D36" s="96">
        <v>0.32</v>
      </c>
      <c r="E36" s="96">
        <v>0</v>
      </c>
      <c r="F36" s="96">
        <v>10.8</v>
      </c>
    </row>
    <row r="37" spans="1:7" x14ac:dyDescent="0.35">
      <c r="A37" s="33" t="s">
        <v>11</v>
      </c>
      <c r="B37" s="96">
        <v>0</v>
      </c>
      <c r="C37" s="96">
        <v>0</v>
      </c>
      <c r="D37" s="96">
        <v>0</v>
      </c>
      <c r="E37" s="96">
        <v>0</v>
      </c>
      <c r="F37" s="96">
        <v>0</v>
      </c>
    </row>
    <row r="38" spans="1:7" x14ac:dyDescent="0.35">
      <c r="A38" s="33" t="s">
        <v>12</v>
      </c>
      <c r="B38" s="96">
        <v>1252.0008333333301</v>
      </c>
      <c r="C38" s="96">
        <v>809.10166666666703</v>
      </c>
      <c r="D38" s="96">
        <v>140.81833333333299</v>
      </c>
      <c r="E38" s="96">
        <v>42.28</v>
      </c>
      <c r="F38" s="96">
        <v>2244.2008333333306</v>
      </c>
    </row>
    <row r="39" spans="1:7" x14ac:dyDescent="0.35">
      <c r="A39" s="33" t="s">
        <v>13</v>
      </c>
      <c r="B39" s="96">
        <v>14.47</v>
      </c>
      <c r="C39" s="96">
        <v>0</v>
      </c>
      <c r="D39" s="96">
        <v>0</v>
      </c>
      <c r="E39" s="96">
        <v>0</v>
      </c>
      <c r="F39" s="96">
        <v>14.47</v>
      </c>
    </row>
    <row r="40" spans="1:7" x14ac:dyDescent="0.35">
      <c r="A40" s="33" t="s">
        <v>14</v>
      </c>
      <c r="B40" s="96">
        <v>0</v>
      </c>
      <c r="C40" s="96">
        <v>0</v>
      </c>
      <c r="D40" s="96">
        <v>0</v>
      </c>
      <c r="E40" s="96">
        <v>0</v>
      </c>
      <c r="F40" s="96">
        <v>0</v>
      </c>
    </row>
    <row r="41" spans="1:7" x14ac:dyDescent="0.35">
      <c r="A41" s="37" t="s">
        <v>15</v>
      </c>
      <c r="B41" s="131">
        <v>6011.1981666666697</v>
      </c>
      <c r="C41" s="131">
        <v>2917.0916666666699</v>
      </c>
      <c r="D41" s="131">
        <v>574.90333333333297</v>
      </c>
      <c r="E41" s="131">
        <v>170.69</v>
      </c>
      <c r="F41" s="131">
        <v>9673.8831666666738</v>
      </c>
    </row>
    <row r="44" spans="1:7" ht="15.5" x14ac:dyDescent="0.35">
      <c r="A44" s="202" t="s">
        <v>79</v>
      </c>
      <c r="B44" s="202" t="s">
        <v>239</v>
      </c>
      <c r="C44" s="202" t="s">
        <v>88</v>
      </c>
      <c r="D44" s="202" t="s">
        <v>89</v>
      </c>
      <c r="E44" s="202" t="s">
        <v>240</v>
      </c>
      <c r="F44" s="202" t="s">
        <v>90</v>
      </c>
      <c r="G44" s="202" t="s">
        <v>166</v>
      </c>
    </row>
    <row r="45" spans="1:7" x14ac:dyDescent="0.35">
      <c r="A45" s="33" t="s">
        <v>0</v>
      </c>
      <c r="B45" s="97">
        <f>IFERROR(B25/$F25,"")</f>
        <v>0.69763951979234262</v>
      </c>
      <c r="C45" s="97">
        <f t="shared" ref="C45:F45" si="0">IFERROR(C25/$F25,"")</f>
        <v>0.23860317975340689</v>
      </c>
      <c r="D45" s="97">
        <f t="shared" si="0"/>
        <v>5.5970149253731352E-2</v>
      </c>
      <c r="E45" s="97">
        <f t="shared" si="0"/>
        <v>7.7871512005191438E-3</v>
      </c>
      <c r="F45" s="97">
        <f t="shared" si="0"/>
        <v>1</v>
      </c>
      <c r="G45" s="97">
        <f>IFERROR(F25/$F$41,"")</f>
        <v>2.5487179837934415E-2</v>
      </c>
    </row>
    <row r="46" spans="1:7" x14ac:dyDescent="0.35">
      <c r="A46" s="33" t="s">
        <v>1</v>
      </c>
      <c r="B46" s="97">
        <f t="shared" ref="B46:F61" si="1">IFERROR(B26/$F26,"")</f>
        <v>0.59368848775609662</v>
      </c>
      <c r="C46" s="97">
        <f t="shared" si="1"/>
        <v>0.31585093387849139</v>
      </c>
      <c r="D46" s="97">
        <f t="shared" si="1"/>
        <v>7.1890605517826278E-2</v>
      </c>
      <c r="E46" s="97">
        <f t="shared" si="1"/>
        <v>1.8569972847585714E-2</v>
      </c>
      <c r="F46" s="97">
        <f t="shared" si="1"/>
        <v>1</v>
      </c>
      <c r="G46" s="97">
        <f t="shared" ref="G46:G60" si="2">IFERROR(F26/$F$41,"")</f>
        <v>0.32664649195766743</v>
      </c>
    </row>
    <row r="47" spans="1:7" x14ac:dyDescent="0.35">
      <c r="A47" s="33" t="s">
        <v>68</v>
      </c>
      <c r="B47" s="97" t="str">
        <f t="shared" si="1"/>
        <v/>
      </c>
      <c r="C47" s="97" t="str">
        <f t="shared" si="1"/>
        <v/>
      </c>
      <c r="D47" s="97" t="str">
        <f t="shared" si="1"/>
        <v/>
      </c>
      <c r="E47" s="97" t="str">
        <f t="shared" si="1"/>
        <v/>
      </c>
      <c r="F47" s="97" t="str">
        <f t="shared" si="1"/>
        <v/>
      </c>
      <c r="G47" s="97">
        <f t="shared" si="2"/>
        <v>0</v>
      </c>
    </row>
    <row r="48" spans="1:7" x14ac:dyDescent="0.35">
      <c r="A48" s="33" t="s">
        <v>2</v>
      </c>
      <c r="B48" s="97">
        <f t="shared" si="1"/>
        <v>0.55010915154329643</v>
      </c>
      <c r="C48" s="97">
        <f t="shared" si="1"/>
        <v>0.30138989955132706</v>
      </c>
      <c r="D48" s="97">
        <f t="shared" si="1"/>
        <v>0.1025146906641607</v>
      </c>
      <c r="E48" s="97">
        <f t="shared" si="1"/>
        <v>4.5986258241215806E-2</v>
      </c>
      <c r="F48" s="97">
        <f t="shared" si="1"/>
        <v>1</v>
      </c>
      <c r="G48" s="97">
        <f t="shared" si="2"/>
        <v>4.7115344012406947E-2</v>
      </c>
    </row>
    <row r="49" spans="1:7" x14ac:dyDescent="0.35">
      <c r="A49" s="33" t="s">
        <v>3</v>
      </c>
      <c r="B49" s="97">
        <f t="shared" si="1"/>
        <v>0.97669172932330828</v>
      </c>
      <c r="C49" s="97">
        <f t="shared" si="1"/>
        <v>2.3308270676691729E-2</v>
      </c>
      <c r="D49" s="97">
        <f t="shared" si="1"/>
        <v>0</v>
      </c>
      <c r="E49" s="97">
        <f t="shared" si="1"/>
        <v>0</v>
      </c>
      <c r="F49" s="97">
        <f t="shared" si="1"/>
        <v>1</v>
      </c>
      <c r="G49" s="97">
        <f t="shared" si="2"/>
        <v>1.3748357067023351E-3</v>
      </c>
    </row>
    <row r="50" spans="1:7" x14ac:dyDescent="0.35">
      <c r="A50" s="33" t="s">
        <v>4</v>
      </c>
      <c r="B50" s="97">
        <f t="shared" si="1"/>
        <v>0.98154534439369934</v>
      </c>
      <c r="C50" s="97">
        <f t="shared" si="1"/>
        <v>1.845465560630068E-2</v>
      </c>
      <c r="D50" s="97">
        <f t="shared" si="1"/>
        <v>0</v>
      </c>
      <c r="E50" s="97">
        <f t="shared" si="1"/>
        <v>0</v>
      </c>
      <c r="F50" s="97">
        <f t="shared" si="1"/>
        <v>1</v>
      </c>
      <c r="G50" s="97">
        <f t="shared" si="2"/>
        <v>1.1090685937751395E-2</v>
      </c>
    </row>
    <row r="51" spans="1:7" x14ac:dyDescent="0.35">
      <c r="A51" s="33" t="s">
        <v>5</v>
      </c>
      <c r="B51" s="97" t="str">
        <f t="shared" si="1"/>
        <v/>
      </c>
      <c r="C51" s="97" t="str">
        <f t="shared" si="1"/>
        <v/>
      </c>
      <c r="D51" s="97" t="str">
        <f t="shared" si="1"/>
        <v/>
      </c>
      <c r="E51" s="97" t="str">
        <f t="shared" si="1"/>
        <v/>
      </c>
      <c r="F51" s="97" t="str">
        <f t="shared" si="1"/>
        <v/>
      </c>
      <c r="G51" s="97">
        <f t="shared" si="2"/>
        <v>0</v>
      </c>
    </row>
    <row r="52" spans="1:7" x14ac:dyDescent="0.35">
      <c r="A52" s="33" t="s">
        <v>6</v>
      </c>
      <c r="B52" s="97">
        <f t="shared" si="1"/>
        <v>0.62316623925235082</v>
      </c>
      <c r="C52" s="97">
        <f t="shared" si="1"/>
        <v>0.30900713379409744</v>
      </c>
      <c r="D52" s="97">
        <f t="shared" si="1"/>
        <v>5.3344373272613668E-2</v>
      </c>
      <c r="E52" s="97">
        <f t="shared" si="1"/>
        <v>1.4482253680938088E-2</v>
      </c>
      <c r="F52" s="97">
        <f t="shared" si="1"/>
        <v>1</v>
      </c>
      <c r="G52" s="97">
        <f t="shared" si="2"/>
        <v>0.26966523732567282</v>
      </c>
    </row>
    <row r="53" spans="1:7" x14ac:dyDescent="0.35">
      <c r="A53" s="33" t="s">
        <v>7</v>
      </c>
      <c r="B53" s="97">
        <f t="shared" si="1"/>
        <v>0.85214018316650142</v>
      </c>
      <c r="C53" s="97">
        <f t="shared" si="1"/>
        <v>0.1284774438403434</v>
      </c>
      <c r="D53" s="97">
        <f t="shared" si="1"/>
        <v>8.5036315798541467E-3</v>
      </c>
      <c r="E53" s="97">
        <f t="shared" si="1"/>
        <v>1.0878741413301108E-2</v>
      </c>
      <c r="F53" s="97">
        <f t="shared" si="1"/>
        <v>1</v>
      </c>
      <c r="G53" s="97">
        <f t="shared" si="2"/>
        <v>8.3998740319705056E-2</v>
      </c>
    </row>
    <row r="54" spans="1:7" x14ac:dyDescent="0.35">
      <c r="A54" s="33" t="s">
        <v>8</v>
      </c>
      <c r="B54" s="97" t="str">
        <f t="shared" si="1"/>
        <v/>
      </c>
      <c r="C54" s="97" t="str">
        <f t="shared" si="1"/>
        <v/>
      </c>
      <c r="D54" s="97" t="str">
        <f t="shared" si="1"/>
        <v/>
      </c>
      <c r="E54" s="97" t="str">
        <f t="shared" si="1"/>
        <v/>
      </c>
      <c r="F54" s="97" t="str">
        <f t="shared" si="1"/>
        <v/>
      </c>
      <c r="G54" s="97">
        <f t="shared" si="2"/>
        <v>0</v>
      </c>
    </row>
    <row r="55" spans="1:7" x14ac:dyDescent="0.35">
      <c r="A55" s="33" t="s">
        <v>241</v>
      </c>
      <c r="B55" s="97">
        <f t="shared" si="1"/>
        <v>0</v>
      </c>
      <c r="C55" s="97">
        <f t="shared" si="1"/>
        <v>0</v>
      </c>
      <c r="D55" s="97">
        <f t="shared" si="1"/>
        <v>0</v>
      </c>
      <c r="E55" s="97">
        <f t="shared" si="1"/>
        <v>1</v>
      </c>
      <c r="F55" s="97">
        <f t="shared" si="1"/>
        <v>1</v>
      </c>
      <c r="G55" s="97">
        <f t="shared" si="2"/>
        <v>2.377535432643136E-5</v>
      </c>
    </row>
    <row r="56" spans="1:7" x14ac:dyDescent="0.35">
      <c r="A56" s="33" t="s">
        <v>10</v>
      </c>
      <c r="B56" s="97">
        <f t="shared" si="1"/>
        <v>0.88518518518518519</v>
      </c>
      <c r="C56" s="97">
        <f t="shared" si="1"/>
        <v>8.5185185185185183E-2</v>
      </c>
      <c r="D56" s="97">
        <f t="shared" si="1"/>
        <v>2.9629629629629627E-2</v>
      </c>
      <c r="E56" s="97">
        <f t="shared" si="1"/>
        <v>0</v>
      </c>
      <c r="F56" s="97">
        <f t="shared" si="1"/>
        <v>1</v>
      </c>
      <c r="G56" s="97">
        <f t="shared" si="2"/>
        <v>1.116407942284603E-3</v>
      </c>
    </row>
    <row r="57" spans="1:7" x14ac:dyDescent="0.35">
      <c r="A57" s="33" t="s">
        <v>11</v>
      </c>
      <c r="B57" s="97" t="str">
        <f t="shared" si="1"/>
        <v/>
      </c>
      <c r="C57" s="97" t="str">
        <f t="shared" si="1"/>
        <v/>
      </c>
      <c r="D57" s="97" t="str">
        <f t="shared" si="1"/>
        <v/>
      </c>
      <c r="E57" s="97" t="str">
        <f t="shared" si="1"/>
        <v/>
      </c>
      <c r="F57" s="97" t="str">
        <f t="shared" si="1"/>
        <v/>
      </c>
      <c r="G57" s="97">
        <f t="shared" si="2"/>
        <v>0</v>
      </c>
    </row>
    <row r="58" spans="1:7" x14ac:dyDescent="0.35">
      <c r="A58" s="33" t="s">
        <v>12</v>
      </c>
      <c r="B58" s="97">
        <f t="shared" si="1"/>
        <v>0.55788270583329325</v>
      </c>
      <c r="C58" s="97">
        <f t="shared" si="1"/>
        <v>0.3605299733646839</v>
      </c>
      <c r="D58" s="97">
        <f t="shared" si="1"/>
        <v>6.2747652189476436E-2</v>
      </c>
      <c r="E58" s="97">
        <f t="shared" si="1"/>
        <v>1.8839668612546212E-2</v>
      </c>
      <c r="F58" s="97">
        <f t="shared" si="1"/>
        <v>1</v>
      </c>
      <c r="G58" s="97">
        <f t="shared" si="2"/>
        <v>0.23198552170509767</v>
      </c>
    </row>
    <row r="59" spans="1:7" x14ac:dyDescent="0.35">
      <c r="A59" s="33" t="s">
        <v>13</v>
      </c>
      <c r="B59" s="97">
        <f t="shared" si="1"/>
        <v>1</v>
      </c>
      <c r="C59" s="97">
        <f t="shared" si="1"/>
        <v>0</v>
      </c>
      <c r="D59" s="97">
        <f t="shared" si="1"/>
        <v>0</v>
      </c>
      <c r="E59" s="97">
        <f t="shared" si="1"/>
        <v>0</v>
      </c>
      <c r="F59" s="97">
        <f t="shared" si="1"/>
        <v>1</v>
      </c>
      <c r="G59" s="97">
        <f t="shared" si="2"/>
        <v>1.4957799004498339E-3</v>
      </c>
    </row>
    <row r="60" spans="1:7" x14ac:dyDescent="0.35">
      <c r="A60" s="33" t="s">
        <v>14</v>
      </c>
      <c r="B60" s="97" t="str">
        <f t="shared" si="1"/>
        <v/>
      </c>
      <c r="C60" s="97" t="str">
        <f t="shared" si="1"/>
        <v/>
      </c>
      <c r="D60" s="97" t="str">
        <f t="shared" si="1"/>
        <v/>
      </c>
      <c r="E60" s="97" t="str">
        <f t="shared" si="1"/>
        <v/>
      </c>
      <c r="F60" s="97" t="str">
        <f t="shared" si="1"/>
        <v/>
      </c>
      <c r="G60" s="97">
        <f t="shared" si="2"/>
        <v>0</v>
      </c>
    </row>
    <row r="61" spans="1:7" x14ac:dyDescent="0.35">
      <c r="A61" s="37" t="s">
        <v>15</v>
      </c>
      <c r="B61" s="134">
        <f t="shared" si="1"/>
        <v>0.62138420147345508</v>
      </c>
      <c r="C61" s="134">
        <f t="shared" si="1"/>
        <v>0.30154299120730554</v>
      </c>
      <c r="D61" s="134">
        <f t="shared" si="1"/>
        <v>5.942839327585421E-2</v>
      </c>
      <c r="E61" s="134">
        <f t="shared" si="1"/>
        <v>1.7644414043385081E-2</v>
      </c>
      <c r="F61" s="134">
        <f t="shared" si="1"/>
        <v>1</v>
      </c>
    </row>
  </sheetData>
  <mergeCells count="3">
    <mergeCell ref="A2:B2"/>
    <mergeCell ref="H2:I2"/>
    <mergeCell ref="A23:C23"/>
  </mergeCells>
  <hyperlinks>
    <hyperlink ref="E1" location="ÍNDICE!A1" display="INDICE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E1" sqref="E1"/>
    </sheetView>
  </sheetViews>
  <sheetFormatPr baseColWidth="10" defaultRowHeight="14.5" x14ac:dyDescent="0.35"/>
  <cols>
    <col min="1" max="1" width="14.7265625" bestFit="1" customWidth="1"/>
    <col min="8" max="8" width="15.453125" customWidth="1"/>
  </cols>
  <sheetData>
    <row r="1" spans="1:13" x14ac:dyDescent="0.35">
      <c r="D1" s="43" t="s">
        <v>124</v>
      </c>
      <c r="E1" s="152" t="s">
        <v>125</v>
      </c>
      <c r="F1" s="198" t="s">
        <v>217</v>
      </c>
      <c r="G1" t="s">
        <v>242</v>
      </c>
    </row>
    <row r="2" spans="1:13" ht="18.5" x14ac:dyDescent="0.45">
      <c r="A2" s="266" t="s">
        <v>225</v>
      </c>
      <c r="B2" s="266"/>
      <c r="H2" s="266" t="s">
        <v>226</v>
      </c>
      <c r="I2" s="266"/>
    </row>
    <row r="3" spans="1:13" ht="15.5" x14ac:dyDescent="0.35">
      <c r="A3" s="202" t="s">
        <v>79</v>
      </c>
      <c r="B3" s="202" t="s">
        <v>239</v>
      </c>
      <c r="C3" s="202" t="s">
        <v>88</v>
      </c>
      <c r="D3" s="202" t="s">
        <v>89</v>
      </c>
      <c r="E3" s="202" t="s">
        <v>240</v>
      </c>
      <c r="F3" s="202" t="s">
        <v>90</v>
      </c>
      <c r="H3" s="202" t="s">
        <v>79</v>
      </c>
      <c r="I3" s="202" t="s">
        <v>239</v>
      </c>
      <c r="J3" s="202" t="s">
        <v>88</v>
      </c>
      <c r="K3" s="202" t="s">
        <v>89</v>
      </c>
      <c r="L3" s="202" t="s">
        <v>240</v>
      </c>
      <c r="M3" s="202" t="s">
        <v>90</v>
      </c>
    </row>
    <row r="4" spans="1:13" x14ac:dyDescent="0.35">
      <c r="A4" s="33" t="s">
        <v>0</v>
      </c>
      <c r="B4" s="96">
        <v>0</v>
      </c>
      <c r="C4" s="96">
        <v>0</v>
      </c>
      <c r="D4" s="96">
        <v>0</v>
      </c>
      <c r="E4" s="96">
        <v>0</v>
      </c>
      <c r="F4" s="96">
        <v>0</v>
      </c>
      <c r="H4" s="33" t="s">
        <v>0</v>
      </c>
      <c r="I4" s="96">
        <v>0</v>
      </c>
      <c r="J4" s="96">
        <v>0</v>
      </c>
      <c r="K4" s="96">
        <v>0</v>
      </c>
      <c r="L4" s="96">
        <v>0</v>
      </c>
      <c r="M4" s="96">
        <v>0</v>
      </c>
    </row>
    <row r="5" spans="1:13" x14ac:dyDescent="0.35">
      <c r="A5" s="33" t="s">
        <v>1</v>
      </c>
      <c r="B5" s="96">
        <v>1.4</v>
      </c>
      <c r="C5" s="96">
        <v>7.01</v>
      </c>
      <c r="D5" s="96">
        <v>0</v>
      </c>
      <c r="E5" s="96">
        <v>1.29</v>
      </c>
      <c r="F5" s="96">
        <v>9.6999999999999993</v>
      </c>
      <c r="H5" s="33" t="s">
        <v>1</v>
      </c>
      <c r="I5" s="96">
        <v>99.06</v>
      </c>
      <c r="J5" s="96">
        <v>69.39</v>
      </c>
      <c r="K5" s="96">
        <v>20.94</v>
      </c>
      <c r="L5" s="96">
        <v>3.69</v>
      </c>
      <c r="M5" s="96">
        <v>193.07999999999998</v>
      </c>
    </row>
    <row r="6" spans="1:13" x14ac:dyDescent="0.35">
      <c r="A6" s="33" t="s">
        <v>2</v>
      </c>
      <c r="B6" s="96">
        <v>0</v>
      </c>
      <c r="C6" s="96">
        <v>0.3</v>
      </c>
      <c r="D6" s="96">
        <v>0</v>
      </c>
      <c r="E6" s="96">
        <v>0.1</v>
      </c>
      <c r="F6" s="96">
        <v>0.4</v>
      </c>
      <c r="H6" s="33" t="s">
        <v>2</v>
      </c>
      <c r="I6" s="96">
        <v>2.2799999999999998</v>
      </c>
      <c r="J6" s="96">
        <v>0.21</v>
      </c>
      <c r="K6" s="96">
        <v>2.12</v>
      </c>
      <c r="L6" s="96">
        <v>2.11</v>
      </c>
      <c r="M6" s="96">
        <v>6.7199999999999989</v>
      </c>
    </row>
    <row r="7" spans="1:13" x14ac:dyDescent="0.35">
      <c r="A7" s="33" t="s">
        <v>4</v>
      </c>
      <c r="B7" s="96">
        <v>0</v>
      </c>
      <c r="C7" s="96">
        <v>0</v>
      </c>
      <c r="D7" s="96">
        <v>0</v>
      </c>
      <c r="E7" s="96">
        <v>0</v>
      </c>
      <c r="F7" s="96">
        <v>0</v>
      </c>
      <c r="H7" s="33" t="s">
        <v>4</v>
      </c>
      <c r="I7" s="96">
        <v>0.19</v>
      </c>
      <c r="J7" s="96">
        <v>0</v>
      </c>
      <c r="K7" s="96">
        <v>0</v>
      </c>
      <c r="L7" s="96">
        <v>0</v>
      </c>
      <c r="M7" s="96">
        <v>0.19</v>
      </c>
    </row>
    <row r="8" spans="1:13" x14ac:dyDescent="0.35">
      <c r="A8" s="33" t="s">
        <v>6</v>
      </c>
      <c r="B8" s="96">
        <v>0</v>
      </c>
      <c r="C8" s="96">
        <v>0</v>
      </c>
      <c r="D8" s="96">
        <v>0</v>
      </c>
      <c r="E8" s="96">
        <v>0.19</v>
      </c>
      <c r="F8" s="96">
        <v>0.19</v>
      </c>
      <c r="H8" s="33" t="s">
        <v>6</v>
      </c>
      <c r="I8" s="96">
        <v>53.98</v>
      </c>
      <c r="J8" s="96">
        <v>34.590000000000003</v>
      </c>
      <c r="K8" s="96">
        <v>5.96</v>
      </c>
      <c r="L8" s="96">
        <v>1.1100000000000001</v>
      </c>
      <c r="M8" s="96">
        <v>95.639999999999986</v>
      </c>
    </row>
    <row r="9" spans="1:13" x14ac:dyDescent="0.35">
      <c r="A9" s="33" t="s">
        <v>7</v>
      </c>
      <c r="B9" s="96">
        <v>0</v>
      </c>
      <c r="C9" s="96">
        <v>0</v>
      </c>
      <c r="D9" s="96">
        <v>0</v>
      </c>
      <c r="E9" s="96">
        <v>0</v>
      </c>
      <c r="F9" s="96">
        <v>0</v>
      </c>
      <c r="H9" s="33" t="s">
        <v>7</v>
      </c>
      <c r="I9" s="96">
        <v>16.850000000000001</v>
      </c>
      <c r="J9" s="96">
        <v>0.51</v>
      </c>
      <c r="K9" s="96">
        <v>0</v>
      </c>
      <c r="L9" s="96">
        <v>0</v>
      </c>
      <c r="M9" s="96">
        <v>17.360000000000003</v>
      </c>
    </row>
    <row r="10" spans="1:13" x14ac:dyDescent="0.35">
      <c r="A10" s="33" t="s">
        <v>12</v>
      </c>
      <c r="B10" s="96">
        <v>3.9433333333333298</v>
      </c>
      <c r="C10" s="96">
        <v>2.33</v>
      </c>
      <c r="D10" s="96">
        <v>0</v>
      </c>
      <c r="E10" s="96">
        <v>0</v>
      </c>
      <c r="F10" s="96">
        <v>6.2733333333333299</v>
      </c>
      <c r="H10" s="33" t="s">
        <v>12</v>
      </c>
      <c r="I10" s="96">
        <v>39.69</v>
      </c>
      <c r="J10" s="96">
        <v>11.9</v>
      </c>
      <c r="K10" s="96">
        <v>0</v>
      </c>
      <c r="L10" s="96">
        <v>0</v>
      </c>
      <c r="M10" s="96">
        <v>51.589999999999996</v>
      </c>
    </row>
    <row r="11" spans="1:13" x14ac:dyDescent="0.35">
      <c r="A11" s="37" t="s">
        <v>15</v>
      </c>
      <c r="B11" s="131">
        <v>5.3433333333333302</v>
      </c>
      <c r="C11" s="131">
        <v>9.64</v>
      </c>
      <c r="D11" s="131">
        <v>0</v>
      </c>
      <c r="E11" s="131">
        <v>1.58</v>
      </c>
      <c r="F11" s="131">
        <v>16.563333333333333</v>
      </c>
      <c r="H11" s="37" t="s">
        <v>15</v>
      </c>
      <c r="I11" s="131">
        <v>212.05</v>
      </c>
      <c r="J11" s="131">
        <v>116.6</v>
      </c>
      <c r="K11" s="131">
        <v>29.02</v>
      </c>
      <c r="L11" s="131">
        <v>6.91</v>
      </c>
      <c r="M11" s="131">
        <v>364.58</v>
      </c>
    </row>
    <row r="14" spans="1:13" x14ac:dyDescent="0.35">
      <c r="H14" s="43"/>
      <c r="I14" s="44"/>
    </row>
    <row r="15" spans="1:13" ht="23.5" x14ac:dyDescent="0.55000000000000004">
      <c r="A15" s="267" t="s">
        <v>129</v>
      </c>
      <c r="B15" s="267"/>
      <c r="C15" s="267"/>
    </row>
    <row r="16" spans="1:13" ht="15.5" x14ac:dyDescent="0.35">
      <c r="A16" s="202" t="s">
        <v>79</v>
      </c>
      <c r="B16" s="202" t="s">
        <v>239</v>
      </c>
      <c r="C16" s="202" t="s">
        <v>88</v>
      </c>
      <c r="D16" s="202" t="s">
        <v>89</v>
      </c>
      <c r="E16" s="202" t="s">
        <v>240</v>
      </c>
      <c r="F16" s="202" t="s">
        <v>90</v>
      </c>
    </row>
    <row r="17" spans="1:7" x14ac:dyDescent="0.35">
      <c r="A17" s="33" t="s">
        <v>0</v>
      </c>
      <c r="B17" s="96">
        <f t="shared" ref="B17:F24" si="0">B4+I4</f>
        <v>0</v>
      </c>
      <c r="C17" s="96">
        <f t="shared" si="0"/>
        <v>0</v>
      </c>
      <c r="D17" s="96">
        <f t="shared" si="0"/>
        <v>0</v>
      </c>
      <c r="E17" s="96">
        <f t="shared" si="0"/>
        <v>0</v>
      </c>
      <c r="F17" s="96">
        <f t="shared" si="0"/>
        <v>0</v>
      </c>
    </row>
    <row r="18" spans="1:7" x14ac:dyDescent="0.35">
      <c r="A18" s="33" t="s">
        <v>1</v>
      </c>
      <c r="B18" s="96">
        <f t="shared" si="0"/>
        <v>100.46000000000001</v>
      </c>
      <c r="C18" s="96">
        <f t="shared" si="0"/>
        <v>76.400000000000006</v>
      </c>
      <c r="D18" s="96">
        <f t="shared" si="0"/>
        <v>20.94</v>
      </c>
      <c r="E18" s="96">
        <f t="shared" si="0"/>
        <v>4.9800000000000004</v>
      </c>
      <c r="F18" s="96">
        <f t="shared" si="0"/>
        <v>202.77999999999997</v>
      </c>
    </row>
    <row r="19" spans="1:7" x14ac:dyDescent="0.35">
      <c r="A19" s="33" t="s">
        <v>2</v>
      </c>
      <c r="B19" s="96">
        <f t="shared" si="0"/>
        <v>2.2799999999999998</v>
      </c>
      <c r="C19" s="96">
        <f t="shared" si="0"/>
        <v>0.51</v>
      </c>
      <c r="D19" s="96">
        <f t="shared" si="0"/>
        <v>2.12</v>
      </c>
      <c r="E19" s="96">
        <f t="shared" si="0"/>
        <v>2.21</v>
      </c>
      <c r="F19" s="96">
        <f t="shared" si="0"/>
        <v>7.1199999999999992</v>
      </c>
    </row>
    <row r="20" spans="1:7" x14ac:dyDescent="0.35">
      <c r="A20" s="33" t="s">
        <v>4</v>
      </c>
      <c r="B20" s="96">
        <f t="shared" si="0"/>
        <v>0.19</v>
      </c>
      <c r="C20" s="96">
        <f t="shared" si="0"/>
        <v>0</v>
      </c>
      <c r="D20" s="96">
        <f t="shared" si="0"/>
        <v>0</v>
      </c>
      <c r="E20" s="96">
        <f t="shared" si="0"/>
        <v>0</v>
      </c>
      <c r="F20" s="96">
        <f t="shared" si="0"/>
        <v>0.19</v>
      </c>
    </row>
    <row r="21" spans="1:7" x14ac:dyDescent="0.35">
      <c r="A21" s="33" t="s">
        <v>6</v>
      </c>
      <c r="B21" s="96">
        <f t="shared" si="0"/>
        <v>53.98</v>
      </c>
      <c r="C21" s="96">
        <f t="shared" si="0"/>
        <v>34.590000000000003</v>
      </c>
      <c r="D21" s="96">
        <f t="shared" si="0"/>
        <v>5.96</v>
      </c>
      <c r="E21" s="96">
        <f t="shared" si="0"/>
        <v>1.3</v>
      </c>
      <c r="F21" s="96">
        <f t="shared" si="0"/>
        <v>95.829999999999984</v>
      </c>
    </row>
    <row r="22" spans="1:7" x14ac:dyDescent="0.35">
      <c r="A22" s="33" t="s">
        <v>7</v>
      </c>
      <c r="B22" s="96">
        <f t="shared" si="0"/>
        <v>16.850000000000001</v>
      </c>
      <c r="C22" s="96">
        <f t="shared" si="0"/>
        <v>0.51</v>
      </c>
      <c r="D22" s="96">
        <f t="shared" si="0"/>
        <v>0</v>
      </c>
      <c r="E22" s="96">
        <f t="shared" si="0"/>
        <v>0</v>
      </c>
      <c r="F22" s="96">
        <f t="shared" si="0"/>
        <v>17.360000000000003</v>
      </c>
    </row>
    <row r="23" spans="1:7" x14ac:dyDescent="0.35">
      <c r="A23" s="33" t="s">
        <v>12</v>
      </c>
      <c r="B23" s="96">
        <f t="shared" si="0"/>
        <v>43.633333333333326</v>
      </c>
      <c r="C23" s="96">
        <f t="shared" si="0"/>
        <v>14.23</v>
      </c>
      <c r="D23" s="96">
        <f t="shared" si="0"/>
        <v>0</v>
      </c>
      <c r="E23" s="96">
        <f t="shared" si="0"/>
        <v>0</v>
      </c>
      <c r="F23" s="96">
        <f t="shared" si="0"/>
        <v>57.86333333333333</v>
      </c>
    </row>
    <row r="24" spans="1:7" x14ac:dyDescent="0.35">
      <c r="A24" s="37" t="s">
        <v>15</v>
      </c>
      <c r="B24" s="131">
        <f t="shared" si="0"/>
        <v>217.39333333333335</v>
      </c>
      <c r="C24" s="131">
        <f t="shared" si="0"/>
        <v>126.24</v>
      </c>
      <c r="D24" s="131">
        <f t="shared" si="0"/>
        <v>29.02</v>
      </c>
      <c r="E24" s="131">
        <f t="shared" si="0"/>
        <v>8.49</v>
      </c>
      <c r="F24" s="131">
        <f t="shared" si="0"/>
        <v>381.14333333333332</v>
      </c>
    </row>
    <row r="28" spans="1:7" ht="15.5" x14ac:dyDescent="0.35">
      <c r="A28" s="202" t="s">
        <v>79</v>
      </c>
      <c r="B28" s="202" t="s">
        <v>239</v>
      </c>
      <c r="C28" s="202" t="s">
        <v>88</v>
      </c>
      <c r="D28" s="202" t="s">
        <v>89</v>
      </c>
      <c r="E28" s="202" t="s">
        <v>240</v>
      </c>
      <c r="F28" s="202" t="s">
        <v>90</v>
      </c>
      <c r="G28" s="202" t="s">
        <v>166</v>
      </c>
    </row>
    <row r="29" spans="1:7" x14ac:dyDescent="0.35">
      <c r="A29" s="33" t="s">
        <v>0</v>
      </c>
      <c r="B29" s="97" t="str">
        <f>IFERROR(B17/$F17,"")</f>
        <v/>
      </c>
      <c r="C29" s="97" t="str">
        <f t="shared" ref="C29:F29" si="1">IFERROR(C17/$F17,"")</f>
        <v/>
      </c>
      <c r="D29" s="97" t="str">
        <f t="shared" si="1"/>
        <v/>
      </c>
      <c r="E29" s="97" t="str">
        <f t="shared" si="1"/>
        <v/>
      </c>
      <c r="F29" s="97" t="str">
        <f t="shared" si="1"/>
        <v/>
      </c>
      <c r="G29" s="69">
        <f>IFERROR(F17/$F$24,"")</f>
        <v>0</v>
      </c>
    </row>
    <row r="30" spans="1:7" x14ac:dyDescent="0.35">
      <c r="A30" s="33" t="s">
        <v>1</v>
      </c>
      <c r="B30" s="97">
        <f t="shared" ref="B30:F36" si="2">IFERROR(B18/$F18,"")</f>
        <v>0.49541374889042322</v>
      </c>
      <c r="C30" s="97">
        <f t="shared" si="2"/>
        <v>0.37676299437814387</v>
      </c>
      <c r="D30" s="97">
        <f t="shared" si="2"/>
        <v>0.1032646217575698</v>
      </c>
      <c r="E30" s="97">
        <f t="shared" si="2"/>
        <v>2.4558634973863305E-2</v>
      </c>
      <c r="F30" s="97">
        <f t="shared" si="2"/>
        <v>1</v>
      </c>
      <c r="G30" s="69">
        <f t="shared" ref="G30:G35" si="3">IFERROR(F18/$F$24,"")</f>
        <v>0.53203081955169962</v>
      </c>
    </row>
    <row r="31" spans="1:7" x14ac:dyDescent="0.35">
      <c r="A31" s="33" t="s">
        <v>2</v>
      </c>
      <c r="B31" s="97">
        <f t="shared" si="2"/>
        <v>0.3202247191011236</v>
      </c>
      <c r="C31" s="97">
        <f t="shared" si="2"/>
        <v>7.1629213483146076E-2</v>
      </c>
      <c r="D31" s="97">
        <f t="shared" si="2"/>
        <v>0.29775280898876411</v>
      </c>
      <c r="E31" s="97">
        <f t="shared" si="2"/>
        <v>0.3103932584269663</v>
      </c>
      <c r="F31" s="97">
        <f t="shared" si="2"/>
        <v>1</v>
      </c>
      <c r="G31" s="69">
        <f t="shared" si="3"/>
        <v>1.8680636331039065E-2</v>
      </c>
    </row>
    <row r="32" spans="1:7" x14ac:dyDescent="0.35">
      <c r="A32" s="33" t="s">
        <v>4</v>
      </c>
      <c r="B32" s="97">
        <f t="shared" si="2"/>
        <v>1</v>
      </c>
      <c r="C32" s="97">
        <f t="shared" si="2"/>
        <v>0</v>
      </c>
      <c r="D32" s="97">
        <f t="shared" si="2"/>
        <v>0</v>
      </c>
      <c r="E32" s="97">
        <f t="shared" si="2"/>
        <v>0</v>
      </c>
      <c r="F32" s="97">
        <f t="shared" si="2"/>
        <v>1</v>
      </c>
      <c r="G32" s="69">
        <f t="shared" si="3"/>
        <v>4.9850012681143584E-4</v>
      </c>
    </row>
    <row r="33" spans="1:7" x14ac:dyDescent="0.35">
      <c r="A33" s="33" t="s">
        <v>6</v>
      </c>
      <c r="B33" s="97">
        <f t="shared" si="2"/>
        <v>0.56328915788375256</v>
      </c>
      <c r="C33" s="97">
        <f t="shared" si="2"/>
        <v>0.36095168527600968</v>
      </c>
      <c r="D33" s="97">
        <f t="shared" si="2"/>
        <v>6.2193467598873016E-2</v>
      </c>
      <c r="E33" s="97">
        <f t="shared" si="2"/>
        <v>1.356568924136492E-2</v>
      </c>
      <c r="F33" s="97">
        <f t="shared" si="2"/>
        <v>1</v>
      </c>
      <c r="G33" s="69">
        <f t="shared" si="3"/>
        <v>0.25142772185442042</v>
      </c>
    </row>
    <row r="34" spans="1:7" x14ac:dyDescent="0.35">
      <c r="A34" s="33" t="s">
        <v>7</v>
      </c>
      <c r="B34" s="97">
        <f t="shared" si="2"/>
        <v>0.97062211981566815</v>
      </c>
      <c r="C34" s="97">
        <f t="shared" si="2"/>
        <v>2.9377880184331791E-2</v>
      </c>
      <c r="D34" s="97">
        <f t="shared" si="2"/>
        <v>0</v>
      </c>
      <c r="E34" s="97">
        <f t="shared" si="2"/>
        <v>0</v>
      </c>
      <c r="F34" s="97">
        <f t="shared" si="2"/>
        <v>1</v>
      </c>
      <c r="G34" s="69">
        <f t="shared" si="3"/>
        <v>4.5547169481297507E-2</v>
      </c>
    </row>
    <row r="35" spans="1:7" x14ac:dyDescent="0.35">
      <c r="A35" s="33" t="s">
        <v>12</v>
      </c>
      <c r="B35" s="97">
        <f t="shared" si="2"/>
        <v>0.75407569560458543</v>
      </c>
      <c r="C35" s="97">
        <f t="shared" si="2"/>
        <v>0.24592430439541452</v>
      </c>
      <c r="D35" s="97">
        <f t="shared" si="2"/>
        <v>0</v>
      </c>
      <c r="E35" s="97">
        <f t="shared" si="2"/>
        <v>0</v>
      </c>
      <c r="F35" s="97">
        <f t="shared" si="2"/>
        <v>1</v>
      </c>
      <c r="G35" s="69">
        <f t="shared" si="3"/>
        <v>0.15181515265473181</v>
      </c>
    </row>
    <row r="36" spans="1:7" x14ac:dyDescent="0.35">
      <c r="A36" s="37" t="s">
        <v>15</v>
      </c>
      <c r="B36" s="134">
        <f t="shared" si="2"/>
        <v>0.57037160123488106</v>
      </c>
      <c r="C36" s="134">
        <f t="shared" si="2"/>
        <v>0.33121397899302973</v>
      </c>
      <c r="D36" s="134">
        <f t="shared" si="2"/>
        <v>7.6139335158251928E-2</v>
      </c>
      <c r="E36" s="134">
        <f t="shared" si="2"/>
        <v>2.2275084613837315E-2</v>
      </c>
      <c r="F36" s="134">
        <f t="shared" si="2"/>
        <v>1</v>
      </c>
    </row>
  </sheetData>
  <mergeCells count="3">
    <mergeCell ref="A2:B2"/>
    <mergeCell ref="H2:I2"/>
    <mergeCell ref="A15:C15"/>
  </mergeCells>
  <hyperlinks>
    <hyperlink ref="E1" location="ÍNDICE!A1" display="INDICE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E1" sqref="E1"/>
    </sheetView>
  </sheetViews>
  <sheetFormatPr baseColWidth="10" defaultRowHeight="14.5" x14ac:dyDescent="0.35"/>
  <cols>
    <col min="1" max="1" width="21.54296875" bestFit="1" customWidth="1"/>
    <col min="8" max="8" width="22.26953125" customWidth="1"/>
  </cols>
  <sheetData>
    <row r="1" spans="1:13" x14ac:dyDescent="0.35">
      <c r="D1" s="43" t="s">
        <v>124</v>
      </c>
      <c r="E1" s="152" t="s">
        <v>125</v>
      </c>
      <c r="F1" s="198" t="s">
        <v>217</v>
      </c>
      <c r="G1" t="s">
        <v>242</v>
      </c>
    </row>
    <row r="2" spans="1:13" ht="18.5" x14ac:dyDescent="0.45">
      <c r="A2" s="266" t="s">
        <v>227</v>
      </c>
      <c r="B2" s="266"/>
      <c r="H2" s="266" t="s">
        <v>228</v>
      </c>
      <c r="I2" s="266"/>
    </row>
    <row r="3" spans="1:13" ht="15.5" x14ac:dyDescent="0.35">
      <c r="A3" s="202" t="s">
        <v>79</v>
      </c>
      <c r="B3" s="202" t="s">
        <v>239</v>
      </c>
      <c r="C3" s="202" t="s">
        <v>88</v>
      </c>
      <c r="D3" s="202" t="s">
        <v>89</v>
      </c>
      <c r="E3" s="202" t="s">
        <v>240</v>
      </c>
      <c r="F3" s="202" t="s">
        <v>90</v>
      </c>
      <c r="H3" s="202" t="s">
        <v>79</v>
      </c>
      <c r="I3" s="202" t="s">
        <v>239</v>
      </c>
      <c r="J3" s="202" t="s">
        <v>88</v>
      </c>
      <c r="K3" s="202" t="s">
        <v>89</v>
      </c>
      <c r="L3" s="202" t="s">
        <v>240</v>
      </c>
      <c r="M3" s="202" t="s">
        <v>90</v>
      </c>
    </row>
    <row r="4" spans="1:13" x14ac:dyDescent="0.35">
      <c r="A4" s="33" t="s">
        <v>0</v>
      </c>
      <c r="B4" s="96">
        <v>18.27</v>
      </c>
      <c r="C4" s="96">
        <v>66.3</v>
      </c>
      <c r="D4" s="96">
        <v>12.78</v>
      </c>
      <c r="E4" s="96">
        <v>45.95</v>
      </c>
      <c r="F4" s="96">
        <v>143.30000000000001</v>
      </c>
      <c r="H4" s="33" t="s">
        <v>0</v>
      </c>
      <c r="I4" s="96">
        <v>75.180000000000007</v>
      </c>
      <c r="J4" s="96">
        <v>28.3</v>
      </c>
      <c r="K4" s="96">
        <v>3.88</v>
      </c>
      <c r="L4" s="96">
        <v>14.35</v>
      </c>
      <c r="M4" s="96">
        <v>121.71</v>
      </c>
    </row>
    <row r="5" spans="1:13" x14ac:dyDescent="0.35">
      <c r="A5" s="33" t="s">
        <v>1</v>
      </c>
      <c r="B5" s="96">
        <v>64.73</v>
      </c>
      <c r="C5" s="96">
        <v>117.56</v>
      </c>
      <c r="D5" s="96">
        <v>41.05</v>
      </c>
      <c r="E5" s="96">
        <v>14.13</v>
      </c>
      <c r="F5" s="96">
        <v>237.47000000000003</v>
      </c>
      <c r="H5" s="33" t="s">
        <v>1</v>
      </c>
      <c r="I5" s="96">
        <v>1331.4549999999999</v>
      </c>
      <c r="J5" s="96">
        <v>809.20499999999902</v>
      </c>
      <c r="K5" s="96">
        <v>190.02</v>
      </c>
      <c r="L5" s="96">
        <v>29.65</v>
      </c>
      <c r="M5" s="96">
        <v>2360.329999999999</v>
      </c>
    </row>
    <row r="6" spans="1:13" x14ac:dyDescent="0.35">
      <c r="A6" s="33" t="s">
        <v>241</v>
      </c>
      <c r="B6" s="96">
        <v>91.261666666666699</v>
      </c>
      <c r="C6" s="96">
        <v>22.05</v>
      </c>
      <c r="D6" s="96">
        <v>6.85666666666667</v>
      </c>
      <c r="E6" s="96">
        <v>1.2</v>
      </c>
      <c r="F6" s="96">
        <v>121.36833333333337</v>
      </c>
      <c r="H6" s="33" t="s">
        <v>241</v>
      </c>
      <c r="I6" s="96">
        <v>5.72</v>
      </c>
      <c r="J6" s="96">
        <v>1.81</v>
      </c>
      <c r="K6" s="96">
        <v>0</v>
      </c>
      <c r="L6" s="96">
        <v>0</v>
      </c>
      <c r="M6" s="96">
        <v>7.5299999999999994</v>
      </c>
    </row>
    <row r="7" spans="1:13" x14ac:dyDescent="0.35">
      <c r="A7" s="33" t="s">
        <v>2</v>
      </c>
      <c r="B7" s="96">
        <v>102.4</v>
      </c>
      <c r="C7" s="96">
        <v>409.01499999999999</v>
      </c>
      <c r="D7" s="96">
        <v>191.51333333333301</v>
      </c>
      <c r="E7" s="96">
        <v>103.55</v>
      </c>
      <c r="F7" s="96">
        <v>806.4783333333329</v>
      </c>
      <c r="H7" s="33" t="s">
        <v>2</v>
      </c>
      <c r="I7" s="96">
        <v>572.13</v>
      </c>
      <c r="J7" s="96">
        <v>391.69499999999999</v>
      </c>
      <c r="K7" s="96">
        <v>132.26499999999999</v>
      </c>
      <c r="L7" s="96">
        <v>59.16</v>
      </c>
      <c r="M7" s="96">
        <v>1155.2500000000002</v>
      </c>
    </row>
    <row r="8" spans="1:13" x14ac:dyDescent="0.35">
      <c r="A8" s="33" t="s">
        <v>3</v>
      </c>
      <c r="B8" s="96">
        <v>0.66</v>
      </c>
      <c r="C8" s="96">
        <v>0</v>
      </c>
      <c r="D8" s="96">
        <v>1.29</v>
      </c>
      <c r="E8" s="96">
        <v>2.31</v>
      </c>
      <c r="F8" s="96">
        <v>4.26</v>
      </c>
      <c r="H8" s="33" t="s">
        <v>3</v>
      </c>
      <c r="I8" s="96">
        <v>2.74</v>
      </c>
      <c r="J8" s="96">
        <v>0</v>
      </c>
      <c r="K8" s="96">
        <v>0</v>
      </c>
      <c r="L8" s="96">
        <v>0</v>
      </c>
      <c r="M8" s="96">
        <v>2.74</v>
      </c>
    </row>
    <row r="9" spans="1:13" x14ac:dyDescent="0.35">
      <c r="A9" s="33" t="s">
        <v>4</v>
      </c>
      <c r="B9" s="96">
        <v>255.99</v>
      </c>
      <c r="C9" s="96">
        <v>105.12</v>
      </c>
      <c r="D9" s="96">
        <v>10.67</v>
      </c>
      <c r="E9" s="96">
        <v>1.1299999999999999</v>
      </c>
      <c r="F9" s="96">
        <v>372.91</v>
      </c>
      <c r="H9" s="33" t="s">
        <v>4</v>
      </c>
      <c r="I9" s="96">
        <v>724.61</v>
      </c>
      <c r="J9" s="96">
        <v>248.97</v>
      </c>
      <c r="K9" s="96">
        <v>36.96</v>
      </c>
      <c r="L9" s="96">
        <v>6.67</v>
      </c>
      <c r="M9" s="96">
        <v>1017.21</v>
      </c>
    </row>
    <row r="10" spans="1:13" x14ac:dyDescent="0.35">
      <c r="A10" s="33" t="s">
        <v>6</v>
      </c>
      <c r="B10" s="96">
        <v>20.87</v>
      </c>
      <c r="C10" s="96">
        <v>44.384999999999998</v>
      </c>
      <c r="D10" s="96">
        <v>11.48</v>
      </c>
      <c r="E10" s="96">
        <v>7.9950000000000001</v>
      </c>
      <c r="F10" s="96">
        <v>84.73</v>
      </c>
      <c r="H10" s="33" t="s">
        <v>6</v>
      </c>
      <c r="I10" s="96">
        <v>836.71249999999702</v>
      </c>
      <c r="J10" s="96">
        <v>725.60333333333199</v>
      </c>
      <c r="K10" s="96">
        <v>148.53</v>
      </c>
      <c r="L10" s="96">
        <v>75.39</v>
      </c>
      <c r="M10" s="96">
        <v>1786.2358333333291</v>
      </c>
    </row>
    <row r="11" spans="1:13" x14ac:dyDescent="0.35">
      <c r="A11" s="33" t="s">
        <v>7</v>
      </c>
      <c r="B11" s="96">
        <v>3.85</v>
      </c>
      <c r="C11" s="96">
        <v>5.57</v>
      </c>
      <c r="D11" s="96">
        <v>0.17</v>
      </c>
      <c r="E11" s="96">
        <v>0.06</v>
      </c>
      <c r="F11" s="96">
        <v>9.65</v>
      </c>
      <c r="H11" s="33" t="s">
        <v>7</v>
      </c>
      <c r="I11" s="96">
        <v>453.29</v>
      </c>
      <c r="J11" s="96">
        <v>180.79</v>
      </c>
      <c r="K11" s="96">
        <v>39.04</v>
      </c>
      <c r="L11" s="96">
        <v>4.6900000000000004</v>
      </c>
      <c r="M11" s="96">
        <v>677.81000000000006</v>
      </c>
    </row>
    <row r="12" spans="1:13" x14ac:dyDescent="0.35">
      <c r="A12" s="33" t="s">
        <v>10</v>
      </c>
      <c r="B12" s="96">
        <v>2.12</v>
      </c>
      <c r="C12" s="96">
        <v>0.15</v>
      </c>
      <c r="D12" s="96">
        <v>1.39</v>
      </c>
      <c r="E12" s="96">
        <v>0.21</v>
      </c>
      <c r="F12" s="96">
        <v>3.87</v>
      </c>
      <c r="H12" s="33" t="s">
        <v>10</v>
      </c>
      <c r="I12" s="96">
        <v>9.1300000000000008</v>
      </c>
      <c r="J12" s="96">
        <v>6.7160000000000002</v>
      </c>
      <c r="K12" s="96">
        <v>0.66</v>
      </c>
      <c r="L12" s="96">
        <v>0</v>
      </c>
      <c r="M12" s="96">
        <v>16.506</v>
      </c>
    </row>
    <row r="13" spans="1:13" x14ac:dyDescent="0.35">
      <c r="A13" s="33" t="s">
        <v>12</v>
      </c>
      <c r="B13" s="96">
        <v>691.55250000000001</v>
      </c>
      <c r="C13" s="96">
        <v>835.08500000000004</v>
      </c>
      <c r="D13" s="96">
        <v>221.10499999999999</v>
      </c>
      <c r="E13" s="96">
        <v>105.51</v>
      </c>
      <c r="F13" s="96">
        <v>1853.2525000000001</v>
      </c>
      <c r="H13" s="33" t="s">
        <v>12</v>
      </c>
      <c r="I13" s="96">
        <v>2041.5983333333299</v>
      </c>
      <c r="J13" s="96">
        <v>1591.5933333333301</v>
      </c>
      <c r="K13" s="96">
        <v>396.65</v>
      </c>
      <c r="L13" s="96">
        <v>116.255</v>
      </c>
      <c r="M13" s="96">
        <v>4146.09666666666</v>
      </c>
    </row>
    <row r="14" spans="1:13" x14ac:dyDescent="0.35">
      <c r="A14" s="33" t="s">
        <v>13</v>
      </c>
      <c r="B14" s="96">
        <v>7.0000000000000007E-2</v>
      </c>
      <c r="C14" s="96">
        <v>0.42</v>
      </c>
      <c r="D14" s="96">
        <v>0</v>
      </c>
      <c r="E14" s="96">
        <v>0.03</v>
      </c>
      <c r="F14" s="96">
        <v>0.52</v>
      </c>
      <c r="H14" s="33" t="s">
        <v>13</v>
      </c>
      <c r="I14" s="96">
        <v>2.67</v>
      </c>
      <c r="J14" s="96">
        <v>4.01</v>
      </c>
      <c r="K14" s="96">
        <v>0.16</v>
      </c>
      <c r="L14" s="96">
        <v>0.02</v>
      </c>
      <c r="M14" s="96">
        <v>6.8599999999999994</v>
      </c>
    </row>
    <row r="15" spans="1:13" x14ac:dyDescent="0.35">
      <c r="A15" s="37" t="s">
        <v>15</v>
      </c>
      <c r="B15" s="131">
        <v>1251.77416666667</v>
      </c>
      <c r="C15" s="131">
        <v>1605.655</v>
      </c>
      <c r="D15" s="131">
        <v>498.30500000000001</v>
      </c>
      <c r="E15" s="131">
        <v>282.07499999999999</v>
      </c>
      <c r="F15" s="131">
        <v>3637.8091666666696</v>
      </c>
      <c r="H15" s="37" t="s">
        <v>15</v>
      </c>
      <c r="I15" s="131">
        <v>6055.2358333333304</v>
      </c>
      <c r="J15" s="131">
        <v>3988.69266666667</v>
      </c>
      <c r="K15" s="131">
        <v>948.16499999999996</v>
      </c>
      <c r="L15" s="131">
        <v>306.185</v>
      </c>
      <c r="M15" s="131">
        <v>11298.278499999999</v>
      </c>
    </row>
    <row r="18" spans="1:9" x14ac:dyDescent="0.35">
      <c r="H18" s="43"/>
      <c r="I18" s="44"/>
    </row>
    <row r="19" spans="1:9" ht="23.5" x14ac:dyDescent="0.55000000000000004">
      <c r="A19" s="267" t="s">
        <v>131</v>
      </c>
      <c r="B19" s="267"/>
      <c r="C19" s="267"/>
    </row>
    <row r="20" spans="1:9" ht="15.5" x14ac:dyDescent="0.35">
      <c r="A20" s="202" t="s">
        <v>79</v>
      </c>
      <c r="B20" s="202" t="s">
        <v>239</v>
      </c>
      <c r="C20" s="202" t="s">
        <v>88</v>
      </c>
      <c r="D20" s="202" t="s">
        <v>89</v>
      </c>
      <c r="E20" s="202" t="s">
        <v>240</v>
      </c>
      <c r="F20" s="202" t="s">
        <v>90</v>
      </c>
    </row>
    <row r="21" spans="1:9" x14ac:dyDescent="0.35">
      <c r="A21" s="33" t="s">
        <v>0</v>
      </c>
      <c r="B21" s="96">
        <f t="shared" ref="B21:B32" si="0">B4+I4</f>
        <v>93.45</v>
      </c>
      <c r="C21" s="96">
        <f t="shared" ref="C21:C32" si="1">C4+J4</f>
        <v>94.6</v>
      </c>
      <c r="D21" s="96">
        <f t="shared" ref="D21:D32" si="2">D4+K4</f>
        <v>16.66</v>
      </c>
      <c r="E21" s="96">
        <f t="shared" ref="E21:E32" si="3">E4+L4</f>
        <v>60.300000000000004</v>
      </c>
      <c r="F21" s="96">
        <f t="shared" ref="F21:F32" si="4">F4+M4</f>
        <v>265.01</v>
      </c>
    </row>
    <row r="22" spans="1:9" x14ac:dyDescent="0.35">
      <c r="A22" s="33" t="s">
        <v>1</v>
      </c>
      <c r="B22" s="96">
        <f t="shared" si="0"/>
        <v>1396.1849999999999</v>
      </c>
      <c r="C22" s="96">
        <f t="shared" si="1"/>
        <v>926.76499999999896</v>
      </c>
      <c r="D22" s="96">
        <f t="shared" si="2"/>
        <v>231.07</v>
      </c>
      <c r="E22" s="96">
        <f t="shared" si="3"/>
        <v>43.78</v>
      </c>
      <c r="F22" s="96">
        <f t="shared" si="4"/>
        <v>2597.7999999999993</v>
      </c>
    </row>
    <row r="23" spans="1:9" x14ac:dyDescent="0.35">
      <c r="A23" s="33" t="s">
        <v>91</v>
      </c>
      <c r="B23" s="96">
        <f t="shared" si="0"/>
        <v>96.981666666666698</v>
      </c>
      <c r="C23" s="96">
        <f t="shared" si="1"/>
        <v>23.86</v>
      </c>
      <c r="D23" s="96">
        <f t="shared" si="2"/>
        <v>6.85666666666667</v>
      </c>
      <c r="E23" s="96">
        <f t="shared" si="3"/>
        <v>1.2</v>
      </c>
      <c r="F23" s="96">
        <f t="shared" si="4"/>
        <v>128.89833333333337</v>
      </c>
    </row>
    <row r="24" spans="1:9" x14ac:dyDescent="0.35">
      <c r="A24" s="33" t="s">
        <v>2</v>
      </c>
      <c r="B24" s="96">
        <f t="shared" si="0"/>
        <v>674.53</v>
      </c>
      <c r="C24" s="96">
        <f t="shared" si="1"/>
        <v>800.71</v>
      </c>
      <c r="D24" s="96">
        <f t="shared" si="2"/>
        <v>323.77833333333297</v>
      </c>
      <c r="E24" s="96">
        <f t="shared" si="3"/>
        <v>162.70999999999998</v>
      </c>
      <c r="F24" s="96">
        <f t="shared" si="4"/>
        <v>1961.728333333333</v>
      </c>
    </row>
    <row r="25" spans="1:9" x14ac:dyDescent="0.35">
      <c r="A25" s="33" t="s">
        <v>3</v>
      </c>
      <c r="B25" s="96">
        <f t="shared" si="0"/>
        <v>3.4000000000000004</v>
      </c>
      <c r="C25" s="96">
        <f t="shared" si="1"/>
        <v>0</v>
      </c>
      <c r="D25" s="96">
        <f t="shared" si="2"/>
        <v>1.29</v>
      </c>
      <c r="E25" s="96">
        <f t="shared" si="3"/>
        <v>2.31</v>
      </c>
      <c r="F25" s="96">
        <f t="shared" si="4"/>
        <v>7</v>
      </c>
    </row>
    <row r="26" spans="1:9" x14ac:dyDescent="0.35">
      <c r="A26" s="33" t="s">
        <v>4</v>
      </c>
      <c r="B26" s="96">
        <f t="shared" si="0"/>
        <v>980.6</v>
      </c>
      <c r="C26" s="96">
        <f t="shared" si="1"/>
        <v>354.09000000000003</v>
      </c>
      <c r="D26" s="96">
        <f t="shared" si="2"/>
        <v>47.63</v>
      </c>
      <c r="E26" s="96">
        <f t="shared" si="3"/>
        <v>7.8</v>
      </c>
      <c r="F26" s="96">
        <f t="shared" si="4"/>
        <v>1390.1200000000001</v>
      </c>
    </row>
    <row r="27" spans="1:9" x14ac:dyDescent="0.35">
      <c r="A27" s="33" t="s">
        <v>6</v>
      </c>
      <c r="B27" s="96">
        <f t="shared" si="0"/>
        <v>857.58249999999703</v>
      </c>
      <c r="C27" s="96">
        <f t="shared" si="1"/>
        <v>769.98833333333198</v>
      </c>
      <c r="D27" s="96">
        <f t="shared" si="2"/>
        <v>160.01</v>
      </c>
      <c r="E27" s="96">
        <f t="shared" si="3"/>
        <v>83.385000000000005</v>
      </c>
      <c r="F27" s="96">
        <f t="shared" si="4"/>
        <v>1870.9658333333291</v>
      </c>
    </row>
    <row r="28" spans="1:9" x14ac:dyDescent="0.35">
      <c r="A28" s="33" t="s">
        <v>7</v>
      </c>
      <c r="B28" s="96">
        <f t="shared" si="0"/>
        <v>457.14000000000004</v>
      </c>
      <c r="C28" s="96">
        <f t="shared" si="1"/>
        <v>186.35999999999999</v>
      </c>
      <c r="D28" s="96">
        <f t="shared" si="2"/>
        <v>39.21</v>
      </c>
      <c r="E28" s="96">
        <f t="shared" si="3"/>
        <v>4.75</v>
      </c>
      <c r="F28" s="96">
        <f t="shared" si="4"/>
        <v>687.46</v>
      </c>
    </row>
    <row r="29" spans="1:9" x14ac:dyDescent="0.35">
      <c r="A29" s="33" t="s">
        <v>10</v>
      </c>
      <c r="B29" s="96">
        <f t="shared" si="0"/>
        <v>11.25</v>
      </c>
      <c r="C29" s="96">
        <f t="shared" si="1"/>
        <v>6.8660000000000005</v>
      </c>
      <c r="D29" s="96">
        <f t="shared" si="2"/>
        <v>2.0499999999999998</v>
      </c>
      <c r="E29" s="96">
        <f t="shared" si="3"/>
        <v>0.21</v>
      </c>
      <c r="F29" s="96">
        <f t="shared" si="4"/>
        <v>20.376000000000001</v>
      </c>
    </row>
    <row r="30" spans="1:9" x14ac:dyDescent="0.35">
      <c r="A30" s="33" t="s">
        <v>12</v>
      </c>
      <c r="B30" s="96">
        <f t="shared" si="0"/>
        <v>2733.15083333333</v>
      </c>
      <c r="C30" s="96">
        <f t="shared" si="1"/>
        <v>2426.6783333333301</v>
      </c>
      <c r="D30" s="96">
        <f t="shared" si="2"/>
        <v>617.755</v>
      </c>
      <c r="E30" s="96">
        <f t="shared" si="3"/>
        <v>221.76499999999999</v>
      </c>
      <c r="F30" s="96">
        <f t="shared" si="4"/>
        <v>5999.3491666666596</v>
      </c>
    </row>
    <row r="31" spans="1:9" x14ac:dyDescent="0.35">
      <c r="A31" s="33" t="s">
        <v>13</v>
      </c>
      <c r="B31" s="96">
        <f t="shared" si="0"/>
        <v>2.7399999999999998</v>
      </c>
      <c r="C31" s="96">
        <f t="shared" si="1"/>
        <v>4.43</v>
      </c>
      <c r="D31" s="96">
        <f t="shared" si="2"/>
        <v>0.16</v>
      </c>
      <c r="E31" s="96">
        <f t="shared" si="3"/>
        <v>0.05</v>
      </c>
      <c r="F31" s="96">
        <f t="shared" si="4"/>
        <v>7.379999999999999</v>
      </c>
    </row>
    <row r="32" spans="1:9" x14ac:dyDescent="0.35">
      <c r="A32" s="37" t="s">
        <v>15</v>
      </c>
      <c r="B32" s="131">
        <f t="shared" si="0"/>
        <v>7307.01</v>
      </c>
      <c r="C32" s="131">
        <f t="shared" si="1"/>
        <v>5594.3476666666702</v>
      </c>
      <c r="D32" s="131">
        <f t="shared" si="2"/>
        <v>1446.47</v>
      </c>
      <c r="E32" s="131">
        <f t="shared" si="3"/>
        <v>588.26</v>
      </c>
      <c r="F32" s="131">
        <f t="shared" si="4"/>
        <v>14936.087666666668</v>
      </c>
    </row>
    <row r="36" spans="1:7" ht="15.5" x14ac:dyDescent="0.35">
      <c r="A36" s="202" t="s">
        <v>79</v>
      </c>
      <c r="B36" s="202" t="s">
        <v>239</v>
      </c>
      <c r="C36" s="202" t="s">
        <v>88</v>
      </c>
      <c r="D36" s="202" t="s">
        <v>89</v>
      </c>
      <c r="E36" s="202" t="s">
        <v>240</v>
      </c>
      <c r="F36" s="202" t="s">
        <v>90</v>
      </c>
      <c r="G36" s="202" t="s">
        <v>166</v>
      </c>
    </row>
    <row r="37" spans="1:7" x14ac:dyDescent="0.35">
      <c r="A37" s="33" t="s">
        <v>0</v>
      </c>
      <c r="B37" s="97">
        <f t="shared" ref="B37:F48" si="5">B21/$F21</f>
        <v>0.35262820270933176</v>
      </c>
      <c r="C37" s="97">
        <f t="shared" si="5"/>
        <v>0.35696766159767557</v>
      </c>
      <c r="D37" s="97">
        <f t="shared" si="5"/>
        <v>6.286555224331157E-2</v>
      </c>
      <c r="E37" s="97">
        <f t="shared" si="5"/>
        <v>0.22753858344968117</v>
      </c>
      <c r="F37" s="97">
        <f t="shared" si="5"/>
        <v>1</v>
      </c>
      <c r="G37" s="97">
        <f>F21/$F$32</f>
        <v>1.7742932815762127E-2</v>
      </c>
    </row>
    <row r="38" spans="1:7" x14ac:dyDescent="0.35">
      <c r="A38" s="33" t="s">
        <v>1</v>
      </c>
      <c r="B38" s="97">
        <f t="shared" si="5"/>
        <v>0.5374489953037187</v>
      </c>
      <c r="C38" s="97">
        <f t="shared" si="5"/>
        <v>0.35674994225883411</v>
      </c>
      <c r="D38" s="97">
        <f t="shared" si="5"/>
        <v>8.8948340903841738E-2</v>
      </c>
      <c r="E38" s="97">
        <f t="shared" si="5"/>
        <v>1.6852721533605362E-2</v>
      </c>
      <c r="F38" s="97">
        <f t="shared" si="5"/>
        <v>1</v>
      </c>
      <c r="G38" s="97">
        <f t="shared" ref="G38:G47" si="6">F22/$F$32</f>
        <v>0.17392774185422</v>
      </c>
    </row>
    <row r="39" spans="1:7" x14ac:dyDescent="0.35">
      <c r="A39" s="33" t="s">
        <v>91</v>
      </c>
      <c r="B39" s="97">
        <f t="shared" si="5"/>
        <v>0.75238883357685005</v>
      </c>
      <c r="C39" s="97">
        <f t="shared" si="5"/>
        <v>0.18510712577095639</v>
      </c>
      <c r="D39" s="97">
        <f t="shared" si="5"/>
        <v>5.3194377998163941E-2</v>
      </c>
      <c r="E39" s="97">
        <f t="shared" si="5"/>
        <v>9.3096626540296584E-3</v>
      </c>
      <c r="F39" s="97">
        <f t="shared" si="5"/>
        <v>1</v>
      </c>
      <c r="G39" s="97">
        <f t="shared" si="6"/>
        <v>8.6299930885515488E-3</v>
      </c>
    </row>
    <row r="40" spans="1:7" x14ac:dyDescent="0.35">
      <c r="A40" s="33" t="s">
        <v>2</v>
      </c>
      <c r="B40" s="97">
        <f t="shared" si="5"/>
        <v>0.34384475594225167</v>
      </c>
      <c r="C40" s="97">
        <f t="shared" si="5"/>
        <v>0.40816558867733138</v>
      </c>
      <c r="D40" s="97">
        <f t="shared" si="5"/>
        <v>0.16504748788695667</v>
      </c>
      <c r="E40" s="97">
        <f t="shared" si="5"/>
        <v>8.294216749346027E-2</v>
      </c>
      <c r="F40" s="97">
        <f t="shared" si="5"/>
        <v>1</v>
      </c>
      <c r="G40" s="97">
        <f t="shared" si="6"/>
        <v>0.1313415117207288</v>
      </c>
    </row>
    <row r="41" spans="1:7" x14ac:dyDescent="0.35">
      <c r="A41" s="33" t="s">
        <v>3</v>
      </c>
      <c r="B41" s="97">
        <f t="shared" si="5"/>
        <v>0.48571428571428577</v>
      </c>
      <c r="C41" s="97">
        <f t="shared" si="5"/>
        <v>0</v>
      </c>
      <c r="D41" s="97">
        <f t="shared" si="5"/>
        <v>0.1842857142857143</v>
      </c>
      <c r="E41" s="97">
        <f t="shared" si="5"/>
        <v>0.33</v>
      </c>
      <c r="F41" s="97">
        <f t="shared" si="5"/>
        <v>1</v>
      </c>
      <c r="G41" s="97">
        <f t="shared" si="6"/>
        <v>4.6866355877263078E-4</v>
      </c>
    </row>
    <row r="42" spans="1:7" x14ac:dyDescent="0.35">
      <c r="A42" s="33" t="s">
        <v>4</v>
      </c>
      <c r="B42" s="97">
        <f t="shared" si="5"/>
        <v>0.70540672747676458</v>
      </c>
      <c r="C42" s="97">
        <f t="shared" si="5"/>
        <v>0.2547190170632751</v>
      </c>
      <c r="D42" s="97">
        <f t="shared" si="5"/>
        <v>3.4263229073749027E-2</v>
      </c>
      <c r="E42" s="97">
        <f t="shared" si="5"/>
        <v>5.6110263862112616E-3</v>
      </c>
      <c r="F42" s="97">
        <f t="shared" si="5"/>
        <v>1</v>
      </c>
      <c r="G42" s="97">
        <f t="shared" si="6"/>
        <v>9.3071226617287076E-2</v>
      </c>
    </row>
    <row r="43" spans="1:7" x14ac:dyDescent="0.35">
      <c r="A43" s="33" t="s">
        <v>6</v>
      </c>
      <c r="B43" s="97">
        <f t="shared" si="5"/>
        <v>0.45836352792831098</v>
      </c>
      <c r="C43" s="97">
        <f t="shared" si="5"/>
        <v>0.41154590832987797</v>
      </c>
      <c r="D43" s="97">
        <f t="shared" si="5"/>
        <v>8.5522673449853856E-2</v>
      </c>
      <c r="E43" s="97">
        <f t="shared" si="5"/>
        <v>4.4567890291957152E-2</v>
      </c>
      <c r="F43" s="97">
        <f t="shared" si="5"/>
        <v>1</v>
      </c>
      <c r="G43" s="97">
        <f t="shared" si="6"/>
        <v>0.12526478654171411</v>
      </c>
    </row>
    <row r="44" spans="1:7" x14ac:dyDescent="0.35">
      <c r="A44" s="33" t="s">
        <v>7</v>
      </c>
      <c r="B44" s="97">
        <f t="shared" si="5"/>
        <v>0.66496959823116986</v>
      </c>
      <c r="C44" s="97">
        <f t="shared" si="5"/>
        <v>0.27108486311930874</v>
      </c>
      <c r="D44" s="97">
        <f t="shared" si="5"/>
        <v>5.7036045733569948E-2</v>
      </c>
      <c r="E44" s="97">
        <f t="shared" si="5"/>
        <v>6.9094929159514732E-3</v>
      </c>
      <c r="F44" s="97">
        <f t="shared" si="5"/>
        <v>1</v>
      </c>
      <c r="G44" s="97">
        <f t="shared" si="6"/>
        <v>4.6026778587690401E-2</v>
      </c>
    </row>
    <row r="45" spans="1:7" x14ac:dyDescent="0.35">
      <c r="A45" s="33" t="s">
        <v>10</v>
      </c>
      <c r="B45" s="97">
        <f t="shared" si="5"/>
        <v>0.55212014134275611</v>
      </c>
      <c r="C45" s="97">
        <f t="shared" si="5"/>
        <v>0.33696505692972123</v>
      </c>
      <c r="D45" s="97">
        <f t="shared" si="5"/>
        <v>0.10060855908912444</v>
      </c>
      <c r="E45" s="97">
        <f t="shared" si="5"/>
        <v>1.0306242638398114E-2</v>
      </c>
      <c r="F45" s="97">
        <f t="shared" si="5"/>
        <v>1</v>
      </c>
      <c r="G45" s="97">
        <f t="shared" si="6"/>
        <v>1.3642126676501609E-3</v>
      </c>
    </row>
    <row r="46" spans="1:7" x14ac:dyDescent="0.35">
      <c r="A46" s="33" t="s">
        <v>12</v>
      </c>
      <c r="B46" s="97">
        <f t="shared" si="5"/>
        <v>0.45557455607337405</v>
      </c>
      <c r="C46" s="97">
        <f t="shared" si="5"/>
        <v>0.40449026484678402</v>
      </c>
      <c r="D46" s="97">
        <f t="shared" si="5"/>
        <v>0.1029703360878452</v>
      </c>
      <c r="E46" s="97">
        <f t="shared" si="5"/>
        <v>3.6964842991996809E-2</v>
      </c>
      <c r="F46" s="97">
        <f t="shared" si="5"/>
        <v>1</v>
      </c>
      <c r="G46" s="97">
        <f t="shared" si="6"/>
        <v>0.40166804725280192</v>
      </c>
    </row>
    <row r="47" spans="1:7" x14ac:dyDescent="0.35">
      <c r="A47" s="33" t="s">
        <v>13</v>
      </c>
      <c r="B47" s="97">
        <f t="shared" si="5"/>
        <v>0.37127371273712739</v>
      </c>
      <c r="C47" s="97">
        <f t="shared" si="5"/>
        <v>0.60027100271002709</v>
      </c>
      <c r="D47" s="97">
        <f t="shared" si="5"/>
        <v>2.1680216802168025E-2</v>
      </c>
      <c r="E47" s="97">
        <f t="shared" si="5"/>
        <v>6.7750677506775081E-3</v>
      </c>
      <c r="F47" s="97">
        <f t="shared" si="5"/>
        <v>1</v>
      </c>
      <c r="G47" s="97">
        <f t="shared" si="6"/>
        <v>4.9410529482028787E-4</v>
      </c>
    </row>
    <row r="48" spans="1:7" x14ac:dyDescent="0.35">
      <c r="A48" s="37" t="s">
        <v>15</v>
      </c>
      <c r="B48" s="134">
        <f t="shared" si="5"/>
        <v>0.48921847294102871</v>
      </c>
      <c r="C48" s="134">
        <f t="shared" si="5"/>
        <v>0.37455241235305214</v>
      </c>
      <c r="D48" s="134">
        <f t="shared" si="5"/>
        <v>9.6843968265406755E-2</v>
      </c>
      <c r="E48" s="134">
        <f t="shared" si="5"/>
        <v>3.9385146440512539E-2</v>
      </c>
      <c r="F48" s="134">
        <f t="shared" si="5"/>
        <v>1</v>
      </c>
    </row>
  </sheetData>
  <mergeCells count="3">
    <mergeCell ref="A2:B2"/>
    <mergeCell ref="H2:I2"/>
    <mergeCell ref="A19:C19"/>
  </mergeCells>
  <hyperlinks>
    <hyperlink ref="E1" location="ÍNDICE!A1" display="INDICE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workbookViewId="0">
      <selection activeCell="E1" sqref="E1"/>
    </sheetView>
  </sheetViews>
  <sheetFormatPr baseColWidth="10" defaultRowHeight="14.5" x14ac:dyDescent="0.35"/>
  <cols>
    <col min="1" max="1" width="14.81640625" customWidth="1"/>
    <col min="2" max="2" width="11.453125" customWidth="1"/>
    <col min="8" max="8" width="15.453125" customWidth="1"/>
  </cols>
  <sheetData>
    <row r="1" spans="1:13" x14ac:dyDescent="0.35">
      <c r="D1" s="43" t="s">
        <v>124</v>
      </c>
      <c r="E1" s="152" t="s">
        <v>125</v>
      </c>
      <c r="F1" s="198" t="s">
        <v>217</v>
      </c>
      <c r="G1" t="s">
        <v>242</v>
      </c>
    </row>
    <row r="2" spans="1:13" ht="18.5" x14ac:dyDescent="0.45">
      <c r="A2" s="266" t="s">
        <v>229</v>
      </c>
      <c r="B2" s="266"/>
      <c r="H2" s="266" t="s">
        <v>230</v>
      </c>
      <c r="I2" s="266"/>
    </row>
    <row r="3" spans="1:13" ht="15.5" x14ac:dyDescent="0.35">
      <c r="A3" s="202" t="s">
        <v>79</v>
      </c>
      <c r="B3" s="202" t="s">
        <v>239</v>
      </c>
      <c r="C3" s="202" t="s">
        <v>88</v>
      </c>
      <c r="D3" s="202" t="s">
        <v>89</v>
      </c>
      <c r="E3" s="202" t="s">
        <v>240</v>
      </c>
      <c r="F3" s="202" t="s">
        <v>90</v>
      </c>
      <c r="H3" s="202" t="s">
        <v>79</v>
      </c>
      <c r="I3" s="202" t="s">
        <v>239</v>
      </c>
      <c r="J3" s="202" t="s">
        <v>88</v>
      </c>
      <c r="K3" s="202" t="s">
        <v>89</v>
      </c>
      <c r="L3" s="202" t="s">
        <v>240</v>
      </c>
      <c r="M3" s="202" t="s">
        <v>90</v>
      </c>
    </row>
    <row r="4" spans="1:13" x14ac:dyDescent="0.35">
      <c r="A4" s="132" t="s">
        <v>0</v>
      </c>
      <c r="B4" s="96">
        <v>30.9</v>
      </c>
      <c r="C4" s="96">
        <v>7.68</v>
      </c>
      <c r="D4" s="96">
        <v>3.44</v>
      </c>
      <c r="E4" s="96">
        <v>2.36</v>
      </c>
      <c r="F4" s="96">
        <v>44.379999999999995</v>
      </c>
      <c r="G4" s="111"/>
      <c r="H4" s="132" t="s">
        <v>0</v>
      </c>
      <c r="I4" s="96">
        <v>1140.95</v>
      </c>
      <c r="J4" s="96">
        <v>200.47</v>
      </c>
      <c r="K4" s="96">
        <v>30.12</v>
      </c>
      <c r="L4" s="96">
        <v>3.44</v>
      </c>
      <c r="M4" s="96">
        <v>1374.98</v>
      </c>
    </row>
    <row r="5" spans="1:13" x14ac:dyDescent="0.35">
      <c r="A5" s="132" t="s">
        <v>1</v>
      </c>
      <c r="B5" s="96">
        <v>166.05</v>
      </c>
      <c r="C5" s="96">
        <v>121.64</v>
      </c>
      <c r="D5" s="96">
        <v>37.71</v>
      </c>
      <c r="E5" s="96">
        <v>13.68</v>
      </c>
      <c r="F5" s="96">
        <v>339.08</v>
      </c>
      <c r="G5" s="111"/>
      <c r="H5" s="132" t="s">
        <v>1</v>
      </c>
      <c r="I5" s="96">
        <v>4459.8766666666697</v>
      </c>
      <c r="J5" s="96">
        <v>2194.12</v>
      </c>
      <c r="K5" s="96">
        <v>340.75</v>
      </c>
      <c r="L5" s="96">
        <v>66.62</v>
      </c>
      <c r="M5" s="96">
        <v>7061.3666666666695</v>
      </c>
    </row>
    <row r="6" spans="1:13" x14ac:dyDescent="0.35">
      <c r="A6" s="132" t="s">
        <v>241</v>
      </c>
      <c r="B6" s="96">
        <v>0.67</v>
      </c>
      <c r="C6" s="96">
        <v>0</v>
      </c>
      <c r="D6" s="96">
        <v>1.51</v>
      </c>
      <c r="E6" s="96">
        <v>0</v>
      </c>
      <c r="F6" s="96">
        <v>2.1800000000000002</v>
      </c>
      <c r="G6" s="111"/>
      <c r="H6" s="132" t="s">
        <v>241</v>
      </c>
      <c r="I6" s="96">
        <v>0</v>
      </c>
      <c r="J6" s="96">
        <v>0</v>
      </c>
      <c r="K6" s="96">
        <v>0</v>
      </c>
      <c r="L6" s="96">
        <v>0</v>
      </c>
      <c r="M6" s="96">
        <v>0</v>
      </c>
    </row>
    <row r="7" spans="1:13" x14ac:dyDescent="0.35">
      <c r="A7" s="132" t="s">
        <v>2</v>
      </c>
      <c r="B7" s="96">
        <v>19.78</v>
      </c>
      <c r="C7" s="96">
        <v>43.53</v>
      </c>
      <c r="D7" s="96">
        <v>32.270000000000003</v>
      </c>
      <c r="E7" s="96">
        <v>5.63</v>
      </c>
      <c r="F7" s="96">
        <v>101.21000000000001</v>
      </c>
      <c r="G7" s="111"/>
      <c r="H7" s="132" t="s">
        <v>2</v>
      </c>
      <c r="I7" s="96">
        <v>246.495</v>
      </c>
      <c r="J7" s="96">
        <v>133.77500000000001</v>
      </c>
      <c r="K7" s="96">
        <v>40.630000000000003</v>
      </c>
      <c r="L7" s="96">
        <v>22.64</v>
      </c>
      <c r="M7" s="96">
        <v>443.53999999999996</v>
      </c>
    </row>
    <row r="8" spans="1:13" x14ac:dyDescent="0.35">
      <c r="A8" s="132" t="s">
        <v>3</v>
      </c>
      <c r="B8" s="96">
        <v>0</v>
      </c>
      <c r="C8" s="96">
        <v>0.04</v>
      </c>
      <c r="D8" s="96">
        <v>0</v>
      </c>
      <c r="E8" s="96">
        <v>0</v>
      </c>
      <c r="F8" s="96">
        <v>0.04</v>
      </c>
      <c r="G8" s="111"/>
      <c r="H8" s="132" t="s">
        <v>3</v>
      </c>
      <c r="I8" s="96">
        <v>0.08</v>
      </c>
      <c r="J8" s="96">
        <v>0</v>
      </c>
      <c r="K8" s="96">
        <v>0</v>
      </c>
      <c r="L8" s="96">
        <v>0</v>
      </c>
      <c r="M8" s="96">
        <v>0.08</v>
      </c>
    </row>
    <row r="9" spans="1:13" x14ac:dyDescent="0.35">
      <c r="A9" s="132" t="s">
        <v>4</v>
      </c>
      <c r="B9" s="96">
        <v>14.33</v>
      </c>
      <c r="C9" s="96">
        <v>0.8</v>
      </c>
      <c r="D9" s="96">
        <v>0</v>
      </c>
      <c r="E9" s="96">
        <v>0</v>
      </c>
      <c r="F9" s="96">
        <v>15.13</v>
      </c>
      <c r="G9" s="111"/>
      <c r="H9" s="132" t="s">
        <v>4</v>
      </c>
      <c r="I9" s="96">
        <v>76.989999999999995</v>
      </c>
      <c r="J9" s="96">
        <v>21.07</v>
      </c>
      <c r="K9" s="96">
        <v>0</v>
      </c>
      <c r="L9" s="96">
        <v>0</v>
      </c>
      <c r="M9" s="96">
        <v>98.06</v>
      </c>
    </row>
    <row r="10" spans="1:13" x14ac:dyDescent="0.35">
      <c r="A10" s="132" t="s">
        <v>6</v>
      </c>
      <c r="B10" s="96">
        <v>41.66</v>
      </c>
      <c r="C10" s="96">
        <v>45.66</v>
      </c>
      <c r="D10" s="96">
        <v>5.0999999999999996</v>
      </c>
      <c r="E10" s="96">
        <v>3.54</v>
      </c>
      <c r="F10" s="96">
        <v>95.96</v>
      </c>
      <c r="G10" s="111"/>
      <c r="H10" s="132" t="s">
        <v>6</v>
      </c>
      <c r="I10" s="96">
        <v>5730.35833333337</v>
      </c>
      <c r="J10" s="96">
        <v>2685.6499999999901</v>
      </c>
      <c r="K10" s="96">
        <v>426.10500000000002</v>
      </c>
      <c r="L10" s="96">
        <v>118.53</v>
      </c>
      <c r="M10" s="96">
        <v>8960.6433333333607</v>
      </c>
    </row>
    <row r="11" spans="1:13" x14ac:dyDescent="0.35">
      <c r="A11" s="132" t="s">
        <v>7</v>
      </c>
      <c r="B11" s="96">
        <v>23.91</v>
      </c>
      <c r="C11" s="96">
        <v>18.86</v>
      </c>
      <c r="D11" s="96">
        <v>0.2</v>
      </c>
      <c r="E11" s="96">
        <v>0</v>
      </c>
      <c r="F11" s="96">
        <v>42.97</v>
      </c>
      <c r="G11" s="111"/>
      <c r="H11" s="132" t="s">
        <v>7</v>
      </c>
      <c r="I11" s="96">
        <v>3635.6290000000099</v>
      </c>
      <c r="J11" s="96">
        <v>574.66</v>
      </c>
      <c r="K11" s="96">
        <v>65.78</v>
      </c>
      <c r="L11" s="96">
        <v>12</v>
      </c>
      <c r="M11" s="96">
        <v>4288.0690000000095</v>
      </c>
    </row>
    <row r="12" spans="1:13" x14ac:dyDescent="0.35">
      <c r="A12" s="132" t="s">
        <v>8</v>
      </c>
      <c r="B12" s="96">
        <v>0.03</v>
      </c>
      <c r="C12" s="96">
        <v>0</v>
      </c>
      <c r="D12" s="96">
        <v>0.03</v>
      </c>
      <c r="E12" s="96">
        <v>0</v>
      </c>
      <c r="F12" s="96">
        <v>0.06</v>
      </c>
      <c r="G12" s="111"/>
      <c r="H12" s="132" t="s">
        <v>8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</row>
    <row r="13" spans="1:13" x14ac:dyDescent="0.35">
      <c r="A13" s="132" t="s">
        <v>10</v>
      </c>
      <c r="B13" s="96">
        <v>3.65</v>
      </c>
      <c r="C13" s="96">
        <v>0.28000000000000003</v>
      </c>
      <c r="D13" s="96">
        <v>0.12</v>
      </c>
      <c r="E13" s="96">
        <v>0</v>
      </c>
      <c r="F13" s="96">
        <v>4.05</v>
      </c>
      <c r="G13" s="111"/>
      <c r="H13" s="132" t="s">
        <v>10</v>
      </c>
      <c r="I13" s="96">
        <v>37.969000000000001</v>
      </c>
      <c r="J13" s="96">
        <v>3.45</v>
      </c>
      <c r="K13" s="96">
        <v>0.69</v>
      </c>
      <c r="L13" s="96">
        <v>0.1</v>
      </c>
      <c r="M13" s="96">
        <v>42.209000000000003</v>
      </c>
    </row>
    <row r="14" spans="1:13" x14ac:dyDescent="0.35">
      <c r="A14" s="132" t="s">
        <v>11</v>
      </c>
      <c r="B14" s="96">
        <v>0.09</v>
      </c>
      <c r="C14" s="96">
        <v>0</v>
      </c>
      <c r="D14" s="96">
        <v>0</v>
      </c>
      <c r="E14" s="96">
        <v>0</v>
      </c>
      <c r="F14" s="96">
        <v>0.09</v>
      </c>
      <c r="G14" s="111"/>
      <c r="H14" s="132" t="s">
        <v>11</v>
      </c>
      <c r="I14" s="96">
        <v>0.05</v>
      </c>
      <c r="J14" s="96">
        <v>0</v>
      </c>
      <c r="K14" s="96">
        <v>0</v>
      </c>
      <c r="L14" s="96">
        <v>0</v>
      </c>
      <c r="M14" s="96">
        <v>0.05</v>
      </c>
    </row>
    <row r="15" spans="1:13" x14ac:dyDescent="0.35">
      <c r="A15" s="132" t="s">
        <v>12</v>
      </c>
      <c r="B15" s="96">
        <v>297.64583333333297</v>
      </c>
      <c r="C15" s="96">
        <v>393.16833333333301</v>
      </c>
      <c r="D15" s="96">
        <v>55.873333333333299</v>
      </c>
      <c r="E15" s="96">
        <v>16.8</v>
      </c>
      <c r="F15" s="96">
        <v>763.48749999999927</v>
      </c>
      <c r="G15" s="111"/>
      <c r="H15" s="132" t="s">
        <v>12</v>
      </c>
      <c r="I15" s="96">
        <v>1217.32833333333</v>
      </c>
      <c r="J15" s="96">
        <v>934.60500000000002</v>
      </c>
      <c r="K15" s="96">
        <v>84.12</v>
      </c>
      <c r="L15" s="96">
        <v>37.22</v>
      </c>
      <c r="M15" s="96">
        <v>2273.2733333333294</v>
      </c>
    </row>
    <row r="16" spans="1:13" x14ac:dyDescent="0.35">
      <c r="A16" s="132" t="s">
        <v>13</v>
      </c>
      <c r="B16" s="96">
        <v>0</v>
      </c>
      <c r="C16" s="96">
        <v>0</v>
      </c>
      <c r="D16" s="96">
        <v>0</v>
      </c>
      <c r="E16" s="96">
        <v>0</v>
      </c>
      <c r="F16" s="96">
        <v>0</v>
      </c>
      <c r="G16" s="111"/>
      <c r="H16" s="132" t="s">
        <v>13</v>
      </c>
      <c r="I16" s="96">
        <v>19.57</v>
      </c>
      <c r="J16" s="96">
        <v>3.3</v>
      </c>
      <c r="K16" s="96">
        <v>0.26</v>
      </c>
      <c r="L16" s="96">
        <v>0</v>
      </c>
      <c r="M16" s="96">
        <v>23.130000000000003</v>
      </c>
    </row>
    <row r="17" spans="1:13" x14ac:dyDescent="0.35">
      <c r="A17" s="133" t="s">
        <v>15</v>
      </c>
      <c r="B17" s="131">
        <v>598.71583333333297</v>
      </c>
      <c r="C17" s="131">
        <v>631.65833333333296</v>
      </c>
      <c r="D17" s="131">
        <v>136.25333333333299</v>
      </c>
      <c r="E17" s="131">
        <v>42.01</v>
      </c>
      <c r="F17" s="131">
        <v>1408.6374999999991</v>
      </c>
      <c r="G17" s="111"/>
      <c r="H17" s="133" t="s">
        <v>15</v>
      </c>
      <c r="I17" s="131">
        <v>16565.296333333299</v>
      </c>
      <c r="J17" s="131">
        <v>6751.1</v>
      </c>
      <c r="K17" s="131">
        <v>988.45500000000004</v>
      </c>
      <c r="L17" s="131">
        <v>260.55</v>
      </c>
      <c r="M17" s="131">
        <v>24565.401333333302</v>
      </c>
    </row>
    <row r="20" spans="1:13" x14ac:dyDescent="0.35">
      <c r="H20" s="43"/>
      <c r="I20" s="44"/>
    </row>
    <row r="21" spans="1:13" ht="23.5" x14ac:dyDescent="0.55000000000000004">
      <c r="A21" s="267" t="s">
        <v>130</v>
      </c>
      <c r="B21" s="267"/>
      <c r="C21" s="267"/>
    </row>
    <row r="22" spans="1:13" ht="15.5" x14ac:dyDescent="0.35">
      <c r="A22" s="202" t="s">
        <v>79</v>
      </c>
      <c r="B22" s="202" t="s">
        <v>239</v>
      </c>
      <c r="C22" s="202" t="s">
        <v>88</v>
      </c>
      <c r="D22" s="202" t="s">
        <v>89</v>
      </c>
      <c r="E22" s="202" t="s">
        <v>240</v>
      </c>
      <c r="F22" s="202" t="s">
        <v>90</v>
      </c>
    </row>
    <row r="23" spans="1:13" x14ac:dyDescent="0.35">
      <c r="A23" s="132" t="s">
        <v>0</v>
      </c>
      <c r="B23" s="96">
        <f>B4+I4</f>
        <v>1171.8500000000001</v>
      </c>
      <c r="C23" s="96">
        <f t="shared" ref="C23:F36" si="0">C4+J4</f>
        <v>208.15</v>
      </c>
      <c r="D23" s="96">
        <f t="shared" si="0"/>
        <v>33.56</v>
      </c>
      <c r="E23" s="96">
        <f t="shared" si="0"/>
        <v>5.8</v>
      </c>
      <c r="F23" s="96">
        <f t="shared" si="0"/>
        <v>1419.3600000000001</v>
      </c>
    </row>
    <row r="24" spans="1:13" x14ac:dyDescent="0.35">
      <c r="A24" s="132" t="s">
        <v>1</v>
      </c>
      <c r="B24" s="96">
        <f t="shared" ref="B24:B36" si="1">B5+I5</f>
        <v>4625.9266666666699</v>
      </c>
      <c r="C24" s="96">
        <f t="shared" si="0"/>
        <v>2315.7599999999998</v>
      </c>
      <c r="D24" s="96">
        <f t="shared" si="0"/>
        <v>378.46</v>
      </c>
      <c r="E24" s="96">
        <f t="shared" si="0"/>
        <v>80.300000000000011</v>
      </c>
      <c r="F24" s="96">
        <f t="shared" si="0"/>
        <v>7400.4466666666694</v>
      </c>
    </row>
    <row r="25" spans="1:13" x14ac:dyDescent="0.35">
      <c r="A25" s="132" t="s">
        <v>91</v>
      </c>
      <c r="B25" s="96">
        <f t="shared" si="1"/>
        <v>0.67</v>
      </c>
      <c r="C25" s="96">
        <f t="shared" si="0"/>
        <v>0</v>
      </c>
      <c r="D25" s="96">
        <f t="shared" si="0"/>
        <v>1.51</v>
      </c>
      <c r="E25" s="96">
        <f t="shared" si="0"/>
        <v>0</v>
      </c>
      <c r="F25" s="96">
        <f t="shared" si="0"/>
        <v>2.1800000000000002</v>
      </c>
    </row>
    <row r="26" spans="1:13" x14ac:dyDescent="0.35">
      <c r="A26" s="132" t="s">
        <v>2</v>
      </c>
      <c r="B26" s="96">
        <f t="shared" si="1"/>
        <v>266.27499999999998</v>
      </c>
      <c r="C26" s="96">
        <f t="shared" si="0"/>
        <v>177.30500000000001</v>
      </c>
      <c r="D26" s="96">
        <f t="shared" si="0"/>
        <v>72.900000000000006</v>
      </c>
      <c r="E26" s="96">
        <f t="shared" si="0"/>
        <v>28.27</v>
      </c>
      <c r="F26" s="96">
        <f t="shared" si="0"/>
        <v>544.75</v>
      </c>
    </row>
    <row r="27" spans="1:13" x14ac:dyDescent="0.35">
      <c r="A27" s="132" t="s">
        <v>3</v>
      </c>
      <c r="B27" s="96">
        <f t="shared" si="1"/>
        <v>0.08</v>
      </c>
      <c r="C27" s="96">
        <f t="shared" si="0"/>
        <v>0.04</v>
      </c>
      <c r="D27" s="96">
        <f t="shared" si="0"/>
        <v>0</v>
      </c>
      <c r="E27" s="96">
        <f t="shared" si="0"/>
        <v>0</v>
      </c>
      <c r="F27" s="96">
        <f t="shared" si="0"/>
        <v>0.12</v>
      </c>
    </row>
    <row r="28" spans="1:13" x14ac:dyDescent="0.35">
      <c r="A28" s="132" t="s">
        <v>4</v>
      </c>
      <c r="B28" s="96">
        <f t="shared" si="1"/>
        <v>91.32</v>
      </c>
      <c r="C28" s="96">
        <f t="shared" si="0"/>
        <v>21.87</v>
      </c>
      <c r="D28" s="96">
        <f t="shared" si="0"/>
        <v>0</v>
      </c>
      <c r="E28" s="96">
        <f t="shared" si="0"/>
        <v>0</v>
      </c>
      <c r="F28" s="96">
        <f t="shared" si="0"/>
        <v>113.19</v>
      </c>
    </row>
    <row r="29" spans="1:13" x14ac:dyDescent="0.35">
      <c r="A29" s="132" t="s">
        <v>6</v>
      </c>
      <c r="B29" s="96">
        <f t="shared" si="1"/>
        <v>5772.0183333333698</v>
      </c>
      <c r="C29" s="96">
        <f t="shared" si="0"/>
        <v>2731.3099999999899</v>
      </c>
      <c r="D29" s="96">
        <f t="shared" si="0"/>
        <v>431.20500000000004</v>
      </c>
      <c r="E29" s="96">
        <f t="shared" si="0"/>
        <v>122.07000000000001</v>
      </c>
      <c r="F29" s="96">
        <f t="shared" si="0"/>
        <v>9056.6033333333598</v>
      </c>
    </row>
    <row r="30" spans="1:13" x14ac:dyDescent="0.35">
      <c r="A30" s="132" t="s">
        <v>7</v>
      </c>
      <c r="B30" s="96">
        <f t="shared" si="1"/>
        <v>3659.5390000000098</v>
      </c>
      <c r="C30" s="96">
        <f t="shared" si="0"/>
        <v>593.52</v>
      </c>
      <c r="D30" s="96">
        <f t="shared" si="0"/>
        <v>65.98</v>
      </c>
      <c r="E30" s="96">
        <f t="shared" si="0"/>
        <v>12</v>
      </c>
      <c r="F30" s="96">
        <f t="shared" si="0"/>
        <v>4331.0390000000098</v>
      </c>
    </row>
    <row r="31" spans="1:13" x14ac:dyDescent="0.35">
      <c r="A31" s="132" t="s">
        <v>8</v>
      </c>
      <c r="B31" s="96">
        <f t="shared" si="1"/>
        <v>0.03</v>
      </c>
      <c r="C31" s="96">
        <f t="shared" si="0"/>
        <v>0</v>
      </c>
      <c r="D31" s="96">
        <f t="shared" si="0"/>
        <v>0.03</v>
      </c>
      <c r="E31" s="96">
        <f t="shared" si="0"/>
        <v>0</v>
      </c>
      <c r="F31" s="96">
        <f t="shared" si="0"/>
        <v>0.06</v>
      </c>
    </row>
    <row r="32" spans="1:13" x14ac:dyDescent="0.35">
      <c r="A32" s="132" t="s">
        <v>10</v>
      </c>
      <c r="B32" s="96">
        <f t="shared" si="1"/>
        <v>41.619</v>
      </c>
      <c r="C32" s="96">
        <f t="shared" si="0"/>
        <v>3.7300000000000004</v>
      </c>
      <c r="D32" s="96">
        <f t="shared" si="0"/>
        <v>0.80999999999999994</v>
      </c>
      <c r="E32" s="96">
        <f t="shared" si="0"/>
        <v>0.1</v>
      </c>
      <c r="F32" s="96">
        <f t="shared" si="0"/>
        <v>46.259</v>
      </c>
    </row>
    <row r="33" spans="1:7" x14ac:dyDescent="0.35">
      <c r="A33" s="132" t="s">
        <v>11</v>
      </c>
      <c r="B33" s="96">
        <f t="shared" si="1"/>
        <v>0.14000000000000001</v>
      </c>
      <c r="C33" s="96">
        <f t="shared" si="0"/>
        <v>0</v>
      </c>
      <c r="D33" s="96">
        <f t="shared" si="0"/>
        <v>0</v>
      </c>
      <c r="E33" s="96">
        <f t="shared" si="0"/>
        <v>0</v>
      </c>
      <c r="F33" s="96">
        <f t="shared" si="0"/>
        <v>0.14000000000000001</v>
      </c>
    </row>
    <row r="34" spans="1:7" x14ac:dyDescent="0.35">
      <c r="A34" s="132" t="s">
        <v>12</v>
      </c>
      <c r="B34" s="96">
        <f t="shared" si="1"/>
        <v>1514.974166666663</v>
      </c>
      <c r="C34" s="96">
        <f t="shared" si="0"/>
        <v>1327.7733333333331</v>
      </c>
      <c r="D34" s="96">
        <f t="shared" si="0"/>
        <v>139.99333333333331</v>
      </c>
      <c r="E34" s="96">
        <f t="shared" si="0"/>
        <v>54.019999999999996</v>
      </c>
      <c r="F34" s="96">
        <f t="shared" si="0"/>
        <v>3036.7608333333287</v>
      </c>
    </row>
    <row r="35" spans="1:7" x14ac:dyDescent="0.35">
      <c r="A35" s="132" t="s">
        <v>13</v>
      </c>
      <c r="B35" s="96">
        <f t="shared" si="1"/>
        <v>19.57</v>
      </c>
      <c r="C35" s="96">
        <f t="shared" si="0"/>
        <v>3.3</v>
      </c>
      <c r="D35" s="96">
        <f t="shared" si="0"/>
        <v>0.26</v>
      </c>
      <c r="E35" s="96">
        <f t="shared" si="0"/>
        <v>0</v>
      </c>
      <c r="F35" s="96">
        <f t="shared" si="0"/>
        <v>23.130000000000003</v>
      </c>
    </row>
    <row r="36" spans="1:7" x14ac:dyDescent="0.35">
      <c r="A36" s="133" t="s">
        <v>15</v>
      </c>
      <c r="B36" s="131">
        <f t="shared" si="1"/>
        <v>17164.012166666631</v>
      </c>
      <c r="C36" s="131">
        <f t="shared" si="0"/>
        <v>7382.7583333333332</v>
      </c>
      <c r="D36" s="131">
        <f t="shared" si="0"/>
        <v>1124.708333333333</v>
      </c>
      <c r="E36" s="131">
        <f t="shared" si="0"/>
        <v>302.56</v>
      </c>
      <c r="F36" s="131">
        <f t="shared" si="0"/>
        <v>25974.038833333303</v>
      </c>
    </row>
    <row r="40" spans="1:7" ht="15.5" x14ac:dyDescent="0.35">
      <c r="A40" s="202" t="s">
        <v>79</v>
      </c>
      <c r="B40" s="202" t="s">
        <v>239</v>
      </c>
      <c r="C40" s="202" t="s">
        <v>88</v>
      </c>
      <c r="D40" s="202" t="s">
        <v>89</v>
      </c>
      <c r="E40" s="202" t="s">
        <v>240</v>
      </c>
      <c r="F40" s="202" t="s">
        <v>90</v>
      </c>
      <c r="G40" s="202" t="s">
        <v>166</v>
      </c>
    </row>
    <row r="41" spans="1:7" x14ac:dyDescent="0.35">
      <c r="A41" s="132" t="s">
        <v>0</v>
      </c>
      <c r="B41" s="97">
        <f>IFERROR(B23/$F23,"")</f>
        <v>0.82561858865967763</v>
      </c>
      <c r="C41" s="97">
        <f t="shared" ref="C41:F41" si="2">IFERROR(C23/$F23,"")</f>
        <v>0.14665060308871603</v>
      </c>
      <c r="D41" s="97">
        <f t="shared" si="2"/>
        <v>2.3644459474692819E-2</v>
      </c>
      <c r="E41" s="97">
        <f t="shared" si="2"/>
        <v>4.0863487769135379E-3</v>
      </c>
      <c r="F41" s="97">
        <f t="shared" si="2"/>
        <v>1</v>
      </c>
      <c r="G41" s="97">
        <f>IFERROR(F23/$F$36,"")</f>
        <v>5.4645332946006479E-2</v>
      </c>
    </row>
    <row r="42" spans="1:7" x14ac:dyDescent="0.35">
      <c r="A42" s="132" t="s">
        <v>1</v>
      </c>
      <c r="B42" s="97">
        <f t="shared" ref="B42:F54" si="3">IFERROR(B24/$F24,"")</f>
        <v>0.62508749471878744</v>
      </c>
      <c r="C42" s="97">
        <f t="shared" si="3"/>
        <v>0.31292165247683235</v>
      </c>
      <c r="D42" s="97">
        <f t="shared" si="3"/>
        <v>5.1140156404973734E-2</v>
      </c>
      <c r="E42" s="97">
        <f t="shared" si="3"/>
        <v>1.085069639940652E-2</v>
      </c>
      <c r="F42" s="97">
        <f t="shared" si="3"/>
        <v>1</v>
      </c>
      <c r="G42" s="97">
        <f t="shared" ref="G42:G53" si="4">IFERROR(F24/$F$36,"")</f>
        <v>0.28491705560898151</v>
      </c>
    </row>
    <row r="43" spans="1:7" x14ac:dyDescent="0.35">
      <c r="A43" s="132" t="s">
        <v>91</v>
      </c>
      <c r="B43" s="97">
        <f t="shared" si="3"/>
        <v>0.30733944954128439</v>
      </c>
      <c r="C43" s="97">
        <f t="shared" si="3"/>
        <v>0</v>
      </c>
      <c r="D43" s="97">
        <f t="shared" si="3"/>
        <v>0.69266055045871555</v>
      </c>
      <c r="E43" s="97">
        <f t="shared" si="3"/>
        <v>0</v>
      </c>
      <c r="F43" s="97">
        <f t="shared" si="3"/>
        <v>1</v>
      </c>
      <c r="G43" s="97">
        <f t="shared" si="4"/>
        <v>8.3929958447676506E-5</v>
      </c>
    </row>
    <row r="44" spans="1:7" x14ac:dyDescent="0.35">
      <c r="A44" s="132" t="s">
        <v>2</v>
      </c>
      <c r="B44" s="97">
        <f t="shared" si="3"/>
        <v>0.48880220284534187</v>
      </c>
      <c r="C44" s="97">
        <f t="shared" si="3"/>
        <v>0.32547957778797615</v>
      </c>
      <c r="D44" s="97">
        <f t="shared" si="3"/>
        <v>0.13382285452042222</v>
      </c>
      <c r="E44" s="97">
        <f t="shared" si="3"/>
        <v>5.1895364846259749E-2</v>
      </c>
      <c r="F44" s="97">
        <f t="shared" si="3"/>
        <v>1</v>
      </c>
      <c r="G44" s="97">
        <f t="shared" si="4"/>
        <v>2.0972864616684302E-2</v>
      </c>
    </row>
    <row r="45" spans="1:7" x14ac:dyDescent="0.35">
      <c r="A45" s="132" t="s">
        <v>3</v>
      </c>
      <c r="B45" s="97">
        <f t="shared" si="3"/>
        <v>0.66666666666666674</v>
      </c>
      <c r="C45" s="97">
        <f t="shared" si="3"/>
        <v>0.33333333333333337</v>
      </c>
      <c r="D45" s="97">
        <f t="shared" si="3"/>
        <v>0</v>
      </c>
      <c r="E45" s="97">
        <f t="shared" si="3"/>
        <v>0</v>
      </c>
      <c r="F45" s="97">
        <f t="shared" si="3"/>
        <v>1</v>
      </c>
      <c r="G45" s="97">
        <f t="shared" si="4"/>
        <v>4.6199977127161375E-6</v>
      </c>
    </row>
    <row r="46" spans="1:7" x14ac:dyDescent="0.35">
      <c r="A46" s="132" t="s">
        <v>4</v>
      </c>
      <c r="B46" s="97">
        <f t="shared" si="3"/>
        <v>0.80678505168301085</v>
      </c>
      <c r="C46" s="97">
        <f t="shared" si="3"/>
        <v>0.19321494831698915</v>
      </c>
      <c r="D46" s="97">
        <f t="shared" si="3"/>
        <v>0</v>
      </c>
      <c r="E46" s="97">
        <f t="shared" si="3"/>
        <v>0</v>
      </c>
      <c r="F46" s="97">
        <f t="shared" si="3"/>
        <v>1</v>
      </c>
      <c r="G46" s="97">
        <f t="shared" si="4"/>
        <v>4.3578128425194968E-3</v>
      </c>
    </row>
    <row r="47" spans="1:7" x14ac:dyDescent="0.35">
      <c r="A47" s="132" t="s">
        <v>6</v>
      </c>
      <c r="B47" s="97">
        <f t="shared" si="3"/>
        <v>0.63732705528673406</v>
      </c>
      <c r="C47" s="97">
        <f t="shared" si="3"/>
        <v>0.30158216049357528</v>
      </c>
      <c r="D47" s="97">
        <f t="shared" si="3"/>
        <v>4.7612221064482832E-2</v>
      </c>
      <c r="E47" s="97">
        <f t="shared" si="3"/>
        <v>1.3478563155207892E-2</v>
      </c>
      <c r="F47" s="97">
        <f t="shared" si="3"/>
        <v>1</v>
      </c>
      <c r="G47" s="97">
        <f t="shared" si="4"/>
        <v>0.34867905570814561</v>
      </c>
    </row>
    <row r="48" spans="1:7" x14ac:dyDescent="0.35">
      <c r="A48" s="132" t="s">
        <v>7</v>
      </c>
      <c r="B48" s="97">
        <f t="shared" si="3"/>
        <v>0.84495637190059969</v>
      </c>
      <c r="C48" s="97">
        <f t="shared" si="3"/>
        <v>0.13703871057268213</v>
      </c>
      <c r="D48" s="97">
        <f t="shared" si="3"/>
        <v>1.5234219779595579E-2</v>
      </c>
      <c r="E48" s="97">
        <f t="shared" si="3"/>
        <v>2.7706977471225664E-3</v>
      </c>
      <c r="F48" s="97">
        <f t="shared" si="3"/>
        <v>1</v>
      </c>
      <c r="G48" s="97">
        <f t="shared" si="4"/>
        <v>0.16674491894737029</v>
      </c>
    </row>
    <row r="49" spans="1:7" x14ac:dyDescent="0.35">
      <c r="A49" s="132" t="s">
        <v>8</v>
      </c>
      <c r="B49" s="97">
        <f t="shared" si="3"/>
        <v>0.5</v>
      </c>
      <c r="C49" s="97">
        <f t="shared" si="3"/>
        <v>0</v>
      </c>
      <c r="D49" s="97">
        <f t="shared" si="3"/>
        <v>0.5</v>
      </c>
      <c r="E49" s="97">
        <f t="shared" si="3"/>
        <v>0</v>
      </c>
      <c r="F49" s="97">
        <f t="shared" si="3"/>
        <v>1</v>
      </c>
      <c r="G49" s="97">
        <f t="shared" si="4"/>
        <v>2.3099988563580688E-6</v>
      </c>
    </row>
    <row r="50" spans="1:7" x14ac:dyDescent="0.35">
      <c r="A50" s="132" t="s">
        <v>10</v>
      </c>
      <c r="B50" s="97">
        <f t="shared" si="3"/>
        <v>0.89969519444864787</v>
      </c>
      <c r="C50" s="97">
        <f t="shared" si="3"/>
        <v>8.0632957910893019E-2</v>
      </c>
      <c r="D50" s="97">
        <f t="shared" si="3"/>
        <v>1.7510106141507598E-2</v>
      </c>
      <c r="E50" s="97">
        <f t="shared" si="3"/>
        <v>2.1617414989515554E-3</v>
      </c>
      <c r="F50" s="97">
        <f t="shared" si="3"/>
        <v>1</v>
      </c>
      <c r="G50" s="97">
        <f t="shared" si="4"/>
        <v>1.7809706182711318E-3</v>
      </c>
    </row>
    <row r="51" spans="1:7" x14ac:dyDescent="0.35">
      <c r="A51" s="132" t="s">
        <v>11</v>
      </c>
      <c r="B51" s="97">
        <f t="shared" si="3"/>
        <v>1</v>
      </c>
      <c r="C51" s="97">
        <f t="shared" si="3"/>
        <v>0</v>
      </c>
      <c r="D51" s="97">
        <f t="shared" si="3"/>
        <v>0</v>
      </c>
      <c r="E51" s="97">
        <f t="shared" si="3"/>
        <v>0</v>
      </c>
      <c r="F51" s="97">
        <f t="shared" si="3"/>
        <v>1</v>
      </c>
      <c r="G51" s="97">
        <f t="shared" si="4"/>
        <v>5.3899973315021616E-6</v>
      </c>
    </row>
    <row r="52" spans="1:7" x14ac:dyDescent="0.35">
      <c r="A52" s="132" t="s">
        <v>12</v>
      </c>
      <c r="B52" s="97">
        <f t="shared" si="3"/>
        <v>0.49887832786743946</v>
      </c>
      <c r="C52" s="97">
        <f t="shared" si="3"/>
        <v>0.43723342278354216</v>
      </c>
      <c r="D52" s="97">
        <f t="shared" si="3"/>
        <v>4.6099558383617692E-2</v>
      </c>
      <c r="E52" s="97">
        <f t="shared" si="3"/>
        <v>1.7788690965400936E-2</v>
      </c>
      <c r="F52" s="97">
        <f t="shared" si="3"/>
        <v>1</v>
      </c>
      <c r="G52" s="97">
        <f t="shared" si="4"/>
        <v>0.11691523420054943</v>
      </c>
    </row>
    <row r="53" spans="1:7" x14ac:dyDescent="0.35">
      <c r="A53" s="132" t="s">
        <v>13</v>
      </c>
      <c r="B53" s="97">
        <f t="shared" si="3"/>
        <v>0.84608733246865531</v>
      </c>
      <c r="C53" s="97">
        <f t="shared" si="3"/>
        <v>0.14267185473411151</v>
      </c>
      <c r="D53" s="97">
        <f t="shared" si="3"/>
        <v>1.1240812797233031E-2</v>
      </c>
      <c r="E53" s="97">
        <f t="shared" si="3"/>
        <v>0</v>
      </c>
      <c r="F53" s="97">
        <f t="shared" si="3"/>
        <v>1</v>
      </c>
      <c r="G53" s="97">
        <f t="shared" si="4"/>
        <v>8.905045591260357E-4</v>
      </c>
    </row>
    <row r="54" spans="1:7" x14ac:dyDescent="0.35">
      <c r="A54" s="133" t="s">
        <v>15</v>
      </c>
      <c r="B54" s="134">
        <f t="shared" si="3"/>
        <v>0.66081414125859828</v>
      </c>
      <c r="C54" s="134">
        <f t="shared" si="3"/>
        <v>0.28423605511280003</v>
      </c>
      <c r="D54" s="134">
        <f t="shared" si="3"/>
        <v>4.3301249395606485E-2</v>
      </c>
      <c r="E54" s="134">
        <f t="shared" si="3"/>
        <v>1.1648554232994955E-2</v>
      </c>
      <c r="F54" s="134">
        <f t="shared" si="3"/>
        <v>1</v>
      </c>
    </row>
  </sheetData>
  <mergeCells count="3">
    <mergeCell ref="A2:B2"/>
    <mergeCell ref="H2:I2"/>
    <mergeCell ref="A21:C21"/>
  </mergeCells>
  <hyperlinks>
    <hyperlink ref="E1" location="ÍNDICE!A1" display="INDIC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4"/>
  <sheetViews>
    <sheetView workbookViewId="0">
      <selection activeCell="G1" sqref="G1"/>
    </sheetView>
  </sheetViews>
  <sheetFormatPr baseColWidth="10" defaultRowHeight="14.5" x14ac:dyDescent="0.35"/>
  <cols>
    <col min="2" max="2" width="17.81640625" bestFit="1" customWidth="1"/>
    <col min="5" max="5" width="13.26953125" customWidth="1"/>
    <col min="6" max="6" width="14.26953125" customWidth="1"/>
    <col min="9" max="9" width="13" customWidth="1"/>
    <col min="11" max="11" width="9" customWidth="1"/>
    <col min="12" max="12" width="16.54296875" customWidth="1"/>
    <col min="13" max="13" width="21.54296875" customWidth="1"/>
    <col min="14" max="14" width="21.26953125" bestFit="1" customWidth="1"/>
  </cols>
  <sheetData>
    <row r="1" spans="2:15" x14ac:dyDescent="0.35">
      <c r="F1" s="43" t="s">
        <v>124</v>
      </c>
      <c r="G1" s="152" t="s">
        <v>125</v>
      </c>
    </row>
    <row r="2" spans="2:15" ht="21" x14ac:dyDescent="0.5">
      <c r="B2" s="256" t="s">
        <v>87</v>
      </c>
      <c r="C2" s="256"/>
    </row>
    <row r="3" spans="2:15" ht="43.5" customHeight="1" x14ac:dyDescent="0.35">
      <c r="B3" s="257" t="s">
        <v>17</v>
      </c>
      <c r="C3" s="259" t="s">
        <v>252</v>
      </c>
      <c r="D3" s="260"/>
      <c r="E3" s="259" t="s">
        <v>212</v>
      </c>
      <c r="F3" s="260"/>
      <c r="G3" s="255" t="s">
        <v>253</v>
      </c>
      <c r="H3" s="255"/>
      <c r="I3" s="255" t="s">
        <v>254</v>
      </c>
      <c r="J3" s="255"/>
    </row>
    <row r="4" spans="2:15" x14ac:dyDescent="0.35">
      <c r="B4" s="258"/>
      <c r="C4" s="230">
        <v>2019</v>
      </c>
      <c r="D4" s="231">
        <v>2020</v>
      </c>
      <c r="E4" s="230">
        <v>2019</v>
      </c>
      <c r="F4" s="230">
        <v>2020</v>
      </c>
      <c r="G4" s="239">
        <v>2019</v>
      </c>
      <c r="H4" s="239">
        <v>2020</v>
      </c>
      <c r="I4" s="230" t="s">
        <v>163</v>
      </c>
      <c r="J4" s="83" t="s">
        <v>164</v>
      </c>
    </row>
    <row r="5" spans="2:15" ht="29" x14ac:dyDescent="0.35">
      <c r="B5" s="5" t="s">
        <v>0</v>
      </c>
      <c r="C5" s="103">
        <f>'MEL-REPR'!B8+'NEC-REPR'!B8+'ALB-REPR'!B8+'CER-REPR'!B8+'CIR-REPR'!B8</f>
        <v>4861.16</v>
      </c>
      <c r="D5" s="103">
        <f>'MEL-REPR'!C8+'NEC-REPR'!C8+'ALB-REPR'!C8+'CER-REPR'!C8+'CIR-REPR'!C8</f>
        <v>5211.83</v>
      </c>
      <c r="E5" s="103">
        <f>'MEL-REPR'!D8+'NEC-REPR'!D8+'ALB-REPR'!D8+'CER-REPR'!D8+'CIR-REPR'!D8</f>
        <v>8679</v>
      </c>
      <c r="F5" s="103">
        <f>'MEL-REPR'!E8+'NEC-REPR'!E8+'ALB-REPR'!E8+'CER-REPR'!E8+'CIR-REPR'!E8</f>
        <v>8435</v>
      </c>
      <c r="G5" s="84">
        <f>IFERROR(C5/E5,"")</f>
        <v>0.56010600299573687</v>
      </c>
      <c r="H5" s="84">
        <f>IFERROR(D5/F5,"")</f>
        <v>0.61788144635447539</v>
      </c>
      <c r="I5" s="85">
        <f>D5-C5</f>
        <v>350.67000000000007</v>
      </c>
      <c r="J5" s="84">
        <f>(D5/C5)-1</f>
        <v>7.2137103078277587E-2</v>
      </c>
      <c r="L5" s="237" t="s">
        <v>141</v>
      </c>
      <c r="M5" s="248" t="s">
        <v>248</v>
      </c>
      <c r="N5" s="237" t="s">
        <v>255</v>
      </c>
      <c r="O5" s="237" t="s">
        <v>247</v>
      </c>
    </row>
    <row r="6" spans="2:15" x14ac:dyDescent="0.35">
      <c r="B6" s="7" t="s">
        <v>18</v>
      </c>
      <c r="C6" s="96">
        <f>'MEL-REPR'!B9+'NEC-REPR'!B9+'ALB-REPR'!B9+'CER-REPR'!B9+'CIR-REPR'!B9</f>
        <v>406.85999999999996</v>
      </c>
      <c r="D6" s="96">
        <f>'MEL-REPR'!C9+'NEC-REPR'!C9+'ALB-REPR'!C9+'CER-REPR'!C9+'CIR-REPR'!C9</f>
        <v>489.81999999999994</v>
      </c>
      <c r="E6" s="96">
        <f>'MEL-REPR'!D9+'NEC-REPR'!D9+'ALB-REPR'!D9+'CER-REPR'!D9+'CIR-REPR'!D9</f>
        <v>406</v>
      </c>
      <c r="F6" s="96">
        <f>'MEL-REPR'!E9+'NEC-REPR'!E9+'ALB-REPR'!E9+'CER-REPR'!E9+'CIR-REPR'!E9</f>
        <v>531</v>
      </c>
      <c r="G6" s="86">
        <f t="shared" ref="G6:H70" si="0">IFERROR(C6/E6,"")</f>
        <v>1.0021182266009852</v>
      </c>
      <c r="H6" s="86">
        <f t="shared" si="0"/>
        <v>0.92244821092278706</v>
      </c>
      <c r="I6" s="87">
        <f t="shared" ref="I6:I50" si="1">D6-C6</f>
        <v>82.95999999999998</v>
      </c>
      <c r="J6" s="69">
        <f t="shared" ref="J6:J35" si="2">(D6/C6)-1</f>
        <v>0.20390306247849388</v>
      </c>
      <c r="L6" s="237" t="s">
        <v>75</v>
      </c>
      <c r="M6" s="96">
        <f>'MEL-REPR'!E71</f>
        <v>44348</v>
      </c>
      <c r="N6" s="96">
        <f>'MEL-REPR'!C71</f>
        <v>37643.519999999997</v>
      </c>
      <c r="O6" s="236">
        <f>IFERROR(N6/M6,"")</f>
        <v>0.84882114187787494</v>
      </c>
    </row>
    <row r="7" spans="2:15" x14ac:dyDescent="0.35">
      <c r="B7" s="7" t="s">
        <v>19</v>
      </c>
      <c r="C7" s="96">
        <f>'MEL-REPR'!B10+'NEC-REPR'!B10+'ALB-REPR'!B10+'CER-REPR'!B10+'CIR-REPR'!B10</f>
        <v>46.76</v>
      </c>
      <c r="D7" s="96">
        <f>'MEL-REPR'!C10+'NEC-REPR'!C10+'ALB-REPR'!C10+'CER-REPR'!C10+'CIR-REPR'!C10</f>
        <v>76.69</v>
      </c>
      <c r="E7" s="96">
        <f>'MEL-REPR'!D10+'NEC-REPR'!D10+'ALB-REPR'!D10+'CER-REPR'!D10+'CIR-REPR'!D10</f>
        <v>162</v>
      </c>
      <c r="F7" s="96">
        <f>'MEL-REPR'!E10+'NEC-REPR'!E10+'ALB-REPR'!E10+'CER-REPR'!E10+'CIR-REPR'!E10</f>
        <v>164</v>
      </c>
      <c r="G7" s="86">
        <f t="shared" si="0"/>
        <v>0.28864197530864194</v>
      </c>
      <c r="H7" s="86">
        <f t="shared" si="0"/>
        <v>0.46762195121951217</v>
      </c>
      <c r="I7" s="87">
        <f>D7-C7</f>
        <v>29.93</v>
      </c>
      <c r="J7" s="69">
        <f t="shared" si="2"/>
        <v>0.64007698887938402</v>
      </c>
      <c r="L7" s="237" t="s">
        <v>71</v>
      </c>
      <c r="M7" s="96">
        <f>'NEC-REPR'!E70</f>
        <v>27710</v>
      </c>
      <c r="N7" s="96">
        <f>'NEC-REPR'!C70</f>
        <v>23911.059999999994</v>
      </c>
      <c r="O7" s="236">
        <f t="shared" ref="O7:O10" si="3">IFERROR(N7/M7,"")</f>
        <v>0.86290364489353999</v>
      </c>
    </row>
    <row r="8" spans="2:15" x14ac:dyDescent="0.35">
      <c r="B8" s="7" t="s">
        <v>20</v>
      </c>
      <c r="C8" s="96">
        <f>'MEL-REPR'!B11+'NEC-REPR'!B11+'ALB-REPR'!B11+'CER-REPR'!B11+'CIR-REPR'!B11</f>
        <v>291.09000000000003</v>
      </c>
      <c r="D8" s="96">
        <f>'MEL-REPR'!C11+'NEC-REPR'!C11+'ALB-REPR'!C11+'CER-REPR'!C11+'CIR-REPR'!C11</f>
        <v>261.10999999999996</v>
      </c>
      <c r="E8" s="96">
        <f>'MEL-REPR'!D11+'NEC-REPR'!D11+'ALB-REPR'!D11+'CER-REPR'!D11+'CIR-REPR'!D11</f>
        <v>310</v>
      </c>
      <c r="F8" s="96">
        <f>'MEL-REPR'!E11+'NEC-REPR'!E11+'ALB-REPR'!E11+'CER-REPR'!E11+'CIR-REPR'!E11</f>
        <v>278</v>
      </c>
      <c r="G8" s="86">
        <f t="shared" si="0"/>
        <v>0.93900000000000006</v>
      </c>
      <c r="H8" s="86">
        <f t="shared" si="0"/>
        <v>0.93924460431654666</v>
      </c>
      <c r="I8" s="87">
        <f t="shared" si="1"/>
        <v>-29.980000000000075</v>
      </c>
      <c r="J8" s="69">
        <f t="shared" si="2"/>
        <v>-0.10299220172455281</v>
      </c>
      <c r="L8" s="237" t="s">
        <v>72</v>
      </c>
      <c r="M8" s="96">
        <f>'ALB-REPR'!E70</f>
        <v>19783</v>
      </c>
      <c r="N8" s="96">
        <f>'ALB-REPR'!C70</f>
        <v>15161.960000000012</v>
      </c>
      <c r="O8" s="236">
        <f t="shared" si="3"/>
        <v>0.76641358742354604</v>
      </c>
    </row>
    <row r="9" spans="2:15" x14ac:dyDescent="0.35">
      <c r="B9" s="7" t="s">
        <v>21</v>
      </c>
      <c r="C9" s="96">
        <f>'MEL-REPR'!B12+'NEC-REPR'!B12+'ALB-REPR'!B12+'CER-REPR'!B12+'CIR-REPR'!B12</f>
        <v>524.54999999999984</v>
      </c>
      <c r="D9" s="96">
        <f>'MEL-REPR'!C12+'NEC-REPR'!C12+'ALB-REPR'!C12+'CER-REPR'!C12+'CIR-REPR'!C12</f>
        <v>706.2</v>
      </c>
      <c r="E9" s="96">
        <f>'MEL-REPR'!D12+'NEC-REPR'!D12+'ALB-REPR'!D12+'CER-REPR'!D12+'CIR-REPR'!D12</f>
        <v>1545</v>
      </c>
      <c r="F9" s="96">
        <f>'MEL-REPR'!E12+'NEC-REPR'!E12+'ALB-REPR'!E12+'CER-REPR'!E12+'CIR-REPR'!E12</f>
        <v>1931</v>
      </c>
      <c r="G9" s="86">
        <f t="shared" si="0"/>
        <v>0.33951456310679601</v>
      </c>
      <c r="H9" s="86">
        <f t="shared" si="0"/>
        <v>0.36571724495080271</v>
      </c>
      <c r="I9" s="87">
        <f t="shared" si="1"/>
        <v>181.6500000000002</v>
      </c>
      <c r="J9" s="69">
        <f t="shared" si="2"/>
        <v>0.34629682585072974</v>
      </c>
      <c r="L9" s="237" t="s">
        <v>73</v>
      </c>
      <c r="M9" s="96">
        <f>'CER-REPR'!E75</f>
        <v>27911</v>
      </c>
      <c r="N9" s="96">
        <f>'CER-REPR'!C75</f>
        <v>23006.210000000006</v>
      </c>
      <c r="O9" s="236">
        <f t="shared" si="3"/>
        <v>0.82427035935652637</v>
      </c>
    </row>
    <row r="10" spans="2:15" x14ac:dyDescent="0.35">
      <c r="B10" s="7" t="s">
        <v>22</v>
      </c>
      <c r="C10" s="96">
        <f>'MEL-REPR'!B13+'NEC-REPR'!B13+'ALB-REPR'!B13+'CER-REPR'!B13+'CIR-REPR'!B13</f>
        <v>326.14999999999998</v>
      </c>
      <c r="D10" s="96">
        <f>'MEL-REPR'!C13+'NEC-REPR'!C13+'ALB-REPR'!C13+'CER-REPR'!C13+'CIR-REPR'!C13</f>
        <v>653.41</v>
      </c>
      <c r="E10" s="96">
        <f>'MEL-REPR'!D13+'NEC-REPR'!D13+'ALB-REPR'!D13+'CER-REPR'!D13+'CIR-REPR'!D13</f>
        <v>1671</v>
      </c>
      <c r="F10" s="96">
        <f>'MEL-REPR'!E13+'NEC-REPR'!E13+'ALB-REPR'!E13+'CER-REPR'!E13+'CIR-REPR'!E13</f>
        <v>1405</v>
      </c>
      <c r="G10" s="86">
        <f t="shared" si="0"/>
        <v>0.19518252543387191</v>
      </c>
      <c r="H10" s="86">
        <f t="shared" si="0"/>
        <v>0.46506049822064055</v>
      </c>
      <c r="I10" s="87">
        <f t="shared" si="1"/>
        <v>327.26</v>
      </c>
      <c r="J10" s="69">
        <f t="shared" si="2"/>
        <v>1.0034033420205426</v>
      </c>
      <c r="L10" s="237" t="s">
        <v>74</v>
      </c>
      <c r="M10" s="96">
        <f>'CIR-REPR'!E75</f>
        <v>14406</v>
      </c>
      <c r="N10" s="96">
        <f>'CIR-REPR'!C75</f>
        <v>10226.52</v>
      </c>
      <c r="O10" s="236">
        <f t="shared" si="3"/>
        <v>0.70987921699291967</v>
      </c>
    </row>
    <row r="11" spans="2:15" x14ac:dyDescent="0.35">
      <c r="B11" s="7" t="s">
        <v>23</v>
      </c>
      <c r="C11" s="96">
        <f>'MEL-REPR'!B14+'NEC-REPR'!B14+'ALB-REPR'!B14+'CER-REPR'!B14+'CIR-REPR'!B14</f>
        <v>320.71000000000004</v>
      </c>
      <c r="D11" s="96">
        <f>'MEL-REPR'!C14+'NEC-REPR'!C14+'ALB-REPR'!C14+'CER-REPR'!C14+'CIR-REPR'!C14</f>
        <v>370.57999999999993</v>
      </c>
      <c r="E11" s="96">
        <f>'MEL-REPR'!D14+'NEC-REPR'!D14+'ALB-REPR'!D14+'CER-REPR'!D14+'CIR-REPR'!D14</f>
        <v>1468</v>
      </c>
      <c r="F11" s="96">
        <f>'MEL-REPR'!E14+'NEC-REPR'!E14+'ALB-REPR'!E14+'CER-REPR'!E14+'CIR-REPR'!E14</f>
        <v>1363</v>
      </c>
      <c r="G11" s="86">
        <f t="shared" si="0"/>
        <v>0.2184673024523161</v>
      </c>
      <c r="H11" s="86">
        <f t="shared" si="0"/>
        <v>0.27188554658840786</v>
      </c>
      <c r="I11" s="87">
        <f t="shared" si="1"/>
        <v>49.869999999999891</v>
      </c>
      <c r="J11" s="69">
        <f t="shared" si="2"/>
        <v>0.15549873717688834</v>
      </c>
    </row>
    <row r="12" spans="2:15" x14ac:dyDescent="0.35">
      <c r="B12" s="7" t="s">
        <v>24</v>
      </c>
      <c r="C12" s="96">
        <f>'MEL-REPR'!B15+'NEC-REPR'!B15+'ALB-REPR'!B15+'CER-REPR'!B15+'CIR-REPR'!B15</f>
        <v>57.440000000000012</v>
      </c>
      <c r="D12" s="96">
        <f>'MEL-REPR'!C15+'NEC-REPR'!C15+'ALB-REPR'!C15+'CER-REPR'!C15+'CIR-REPR'!C15</f>
        <v>132.34</v>
      </c>
      <c r="E12" s="96">
        <f>'MEL-REPR'!D15+'NEC-REPR'!D15+'ALB-REPR'!D15+'CER-REPR'!D15+'CIR-REPR'!D15</f>
        <v>371</v>
      </c>
      <c r="F12" s="96">
        <f>'MEL-REPR'!E15+'NEC-REPR'!E15+'ALB-REPR'!E15+'CER-REPR'!E15+'CIR-REPR'!E15</f>
        <v>445</v>
      </c>
      <c r="G12" s="86">
        <f t="shared" si="0"/>
        <v>0.15482479784366579</v>
      </c>
      <c r="H12" s="86">
        <f t="shared" si="0"/>
        <v>0.29739325842696629</v>
      </c>
      <c r="I12" s="87">
        <f t="shared" si="1"/>
        <v>74.899999999999991</v>
      </c>
      <c r="J12" s="69">
        <f t="shared" si="2"/>
        <v>1.3039693593314761</v>
      </c>
    </row>
    <row r="13" spans="2:15" x14ac:dyDescent="0.35">
      <c r="B13" s="7" t="s">
        <v>25</v>
      </c>
      <c r="C13" s="96">
        <f>'MEL-REPR'!B16+'NEC-REPR'!B16+'ALB-REPR'!B16+'CER-REPR'!B16+'CIR-REPR'!B16</f>
        <v>2887.6000000000004</v>
      </c>
      <c r="D13" s="96">
        <f>'MEL-REPR'!C16+'NEC-REPR'!C16+'ALB-REPR'!C16+'CER-REPR'!C16+'CIR-REPR'!C16</f>
        <v>2521.6800000000003</v>
      </c>
      <c r="E13" s="96">
        <f>'MEL-REPR'!D16+'NEC-REPR'!D16+'ALB-REPR'!D16+'CER-REPR'!D16+'CIR-REPR'!D16</f>
        <v>2746</v>
      </c>
      <c r="F13" s="96">
        <f>'MEL-REPR'!E16+'NEC-REPR'!E16+'ALB-REPR'!E16+'CER-REPR'!E16+'CIR-REPR'!E16</f>
        <v>2318</v>
      </c>
      <c r="G13" s="86">
        <f t="shared" si="0"/>
        <v>1.0515659140568101</v>
      </c>
      <c r="H13" s="86">
        <f t="shared" si="0"/>
        <v>1.0878688524590165</v>
      </c>
      <c r="I13" s="87">
        <f>D13-C13</f>
        <v>-365.92000000000007</v>
      </c>
      <c r="J13" s="69">
        <f t="shared" si="2"/>
        <v>-0.12672115251419869</v>
      </c>
    </row>
    <row r="14" spans="2:15" x14ac:dyDescent="0.35">
      <c r="B14" s="5" t="s">
        <v>1</v>
      </c>
      <c r="C14" s="103">
        <f>'MEL-REPR'!B17+'NEC-REPR'!B17+'ALB-REPR'!B17+'CER-REPR'!B17+'CIR-REPR'!B17</f>
        <v>32916.29</v>
      </c>
      <c r="D14" s="103">
        <f>'MEL-REPR'!C17+'NEC-REPR'!C17+'ALB-REPR'!C17+'CER-REPR'!C17+'CIR-REPR'!C17</f>
        <v>32237.120000000014</v>
      </c>
      <c r="E14" s="103">
        <f>'MEL-REPR'!D17+'NEC-REPR'!D17+'ALB-REPR'!D17+'CER-REPR'!D17+'CIR-REPR'!D17</f>
        <v>33231</v>
      </c>
      <c r="F14" s="103">
        <f>'MEL-REPR'!E17+'NEC-REPR'!E17+'ALB-REPR'!E17+'CER-REPR'!E17+'CIR-REPR'!E17</f>
        <v>32396</v>
      </c>
      <c r="G14" s="84">
        <f t="shared" si="0"/>
        <v>0.99052962595167171</v>
      </c>
      <c r="H14" s="84">
        <f t="shared" si="0"/>
        <v>0.99509569082602833</v>
      </c>
      <c r="I14" s="85">
        <f t="shared" si="1"/>
        <v>-679.16999999998734</v>
      </c>
      <c r="J14" s="84">
        <f>(D14/C14)-1</f>
        <v>-2.0633248765276613E-2</v>
      </c>
    </row>
    <row r="15" spans="2:15" x14ac:dyDescent="0.35">
      <c r="B15" s="7" t="s">
        <v>26</v>
      </c>
      <c r="C15" s="96">
        <f>'MEL-REPR'!B18+'NEC-REPR'!B18+'ALB-REPR'!B18+'CER-REPR'!B18+'CIR-REPR'!B18</f>
        <v>13358.640000000003</v>
      </c>
      <c r="D15" s="96">
        <f>'MEL-REPR'!C18+'NEC-REPR'!C18+'ALB-REPR'!C18+'CER-REPR'!C18+'CIR-REPR'!C18</f>
        <v>12855.670000000013</v>
      </c>
      <c r="E15" s="96">
        <f>'MEL-REPR'!D18+'NEC-REPR'!D18+'ALB-REPR'!D18+'CER-REPR'!D18+'CIR-REPR'!D18</f>
        <v>13272</v>
      </c>
      <c r="F15" s="96">
        <f>'MEL-REPR'!E18+'NEC-REPR'!E18+'ALB-REPR'!E18+'CER-REPR'!E18+'CIR-REPR'!E18</f>
        <v>12682</v>
      </c>
      <c r="G15" s="86">
        <f t="shared" si="0"/>
        <v>1.0065280289330925</v>
      </c>
      <c r="H15" s="86">
        <f t="shared" si="0"/>
        <v>1.0136942122693591</v>
      </c>
      <c r="I15" s="87">
        <f t="shared" si="1"/>
        <v>-502.96999999999025</v>
      </c>
      <c r="J15" s="69">
        <f t="shared" si="2"/>
        <v>-3.7651287855649196E-2</v>
      </c>
    </row>
    <row r="16" spans="2:15" x14ac:dyDescent="0.35">
      <c r="B16" s="7" t="s">
        <v>27</v>
      </c>
      <c r="C16" s="96">
        <f>'MEL-REPR'!B19+'NEC-REPR'!B19+'ALB-REPR'!B19+'CER-REPR'!B19+'CIR-REPR'!B19</f>
        <v>1959.5499999999993</v>
      </c>
      <c r="D16" s="96">
        <f>'MEL-REPR'!C19+'NEC-REPR'!C19+'ALB-REPR'!C19+'CER-REPR'!C19+'CIR-REPR'!C19</f>
        <v>1827.2699999999998</v>
      </c>
      <c r="E16" s="96">
        <f>'MEL-REPR'!D19+'NEC-REPR'!D19+'ALB-REPR'!D19+'CER-REPR'!D19+'CIR-REPR'!D19</f>
        <v>2045</v>
      </c>
      <c r="F16" s="96">
        <f>'MEL-REPR'!E19+'NEC-REPR'!E19+'ALB-REPR'!E19+'CER-REPR'!E19+'CIR-REPR'!E19</f>
        <v>2030</v>
      </c>
      <c r="G16" s="86">
        <f t="shared" si="0"/>
        <v>0.95821515892420506</v>
      </c>
      <c r="H16" s="86">
        <f t="shared" si="0"/>
        <v>0.90013300492610826</v>
      </c>
      <c r="I16" s="87">
        <f t="shared" si="1"/>
        <v>-132.27999999999952</v>
      </c>
      <c r="J16" s="69">
        <f t="shared" si="2"/>
        <v>-6.7505294582939745E-2</v>
      </c>
    </row>
    <row r="17" spans="2:10" x14ac:dyDescent="0.35">
      <c r="B17" s="7" t="s">
        <v>28</v>
      </c>
      <c r="C17" s="96">
        <f>'MEL-REPR'!B20+'NEC-REPR'!B20+'ALB-REPR'!B20+'CER-REPR'!B20+'CIR-REPR'!B20</f>
        <v>17598.099999999991</v>
      </c>
      <c r="D17" s="96">
        <f>'MEL-REPR'!C20+'NEC-REPR'!C20+'ALB-REPR'!C20+'CER-REPR'!C20+'CIR-REPR'!C20</f>
        <v>17554.180000000004</v>
      </c>
      <c r="E17" s="96">
        <f>'MEL-REPR'!D20+'NEC-REPR'!D20+'ALB-REPR'!D20+'CER-REPR'!D20+'CIR-REPR'!D20</f>
        <v>17914</v>
      </c>
      <c r="F17" s="96">
        <f>'MEL-REPR'!E20+'NEC-REPR'!E20+'ALB-REPR'!E20+'CER-REPR'!E20+'CIR-REPR'!E20</f>
        <v>17684</v>
      </c>
      <c r="G17" s="86">
        <f t="shared" si="0"/>
        <v>0.98236574746008665</v>
      </c>
      <c r="H17" s="86">
        <f t="shared" si="0"/>
        <v>0.992658900701199</v>
      </c>
      <c r="I17" s="87">
        <f t="shared" si="1"/>
        <v>-43.91999999998734</v>
      </c>
      <c r="J17" s="69">
        <f t="shared" si="2"/>
        <v>-2.4957239702005918E-3</v>
      </c>
    </row>
    <row r="18" spans="2:10" x14ac:dyDescent="0.35">
      <c r="B18" s="9" t="s">
        <v>2</v>
      </c>
      <c r="C18" s="103">
        <f>'MEL-REPR'!B21+'NEC-REPR'!B21+'ALB-REPR'!B21+'CER-REPR'!B23+'CIR-REPR'!B23</f>
        <v>7171.130000000001</v>
      </c>
      <c r="D18" s="103">
        <f>'MEL-REPR'!C21+'NEC-REPR'!C21+'ALB-REPR'!C21+'CER-REPR'!C23+'CIR-REPR'!C23</f>
        <v>7075.880000000001</v>
      </c>
      <c r="E18" s="103">
        <f>'MEL-REPR'!D21+'NEC-REPR'!D21+'ALB-REPR'!D21+'CER-REPR'!D23+'CIR-REPR'!D23</f>
        <v>12455</v>
      </c>
      <c r="F18" s="103">
        <f>'MEL-REPR'!E21+'NEC-REPR'!E21+'ALB-REPR'!E21+'CER-REPR'!E23+'CIR-REPR'!E23</f>
        <v>11743</v>
      </c>
      <c r="G18" s="84">
        <f t="shared" si="0"/>
        <v>0.57576314733038947</v>
      </c>
      <c r="H18" s="84">
        <f t="shared" si="0"/>
        <v>0.60256152601549873</v>
      </c>
      <c r="I18" s="85">
        <f t="shared" si="1"/>
        <v>-95.25</v>
      </c>
      <c r="J18" s="84">
        <f t="shared" si="2"/>
        <v>-1.3282425503372552E-2</v>
      </c>
    </row>
    <row r="19" spans="2:10" x14ac:dyDescent="0.35">
      <c r="B19" s="7" t="s">
        <v>29</v>
      </c>
      <c r="C19" s="96">
        <f>'MEL-REPR'!B22+'NEC-REPR'!B22+'ALB-REPR'!B22+'CER-REPR'!B24+'CIR-REPR'!B24</f>
        <v>1783.4900000000009</v>
      </c>
      <c r="D19" s="96">
        <f>'MEL-REPR'!C22+'NEC-REPR'!C22+'ALB-REPR'!C22+'CER-REPR'!C24+'CIR-REPR'!C24</f>
        <v>2014.73</v>
      </c>
      <c r="E19" s="96">
        <f>'MEL-REPR'!D22+'NEC-REPR'!D22+'ALB-REPR'!D22+'CER-REPR'!D24+'CIR-REPR'!D24</f>
        <v>3476</v>
      </c>
      <c r="F19" s="96">
        <f>'MEL-REPR'!E22+'NEC-REPR'!E22+'ALB-REPR'!E22+'CER-REPR'!E24+'CIR-REPR'!E24</f>
        <v>3227</v>
      </c>
      <c r="G19" s="86">
        <f t="shared" si="0"/>
        <v>0.51308688147295767</v>
      </c>
      <c r="H19" s="86">
        <f t="shared" si="0"/>
        <v>0.62433529594050197</v>
      </c>
      <c r="I19" s="87">
        <f t="shared" si="1"/>
        <v>231.2399999999991</v>
      </c>
      <c r="J19" s="69">
        <f t="shared" si="2"/>
        <v>0.12965589938827748</v>
      </c>
    </row>
    <row r="20" spans="2:10" x14ac:dyDescent="0.35">
      <c r="B20" s="7" t="s">
        <v>30</v>
      </c>
      <c r="C20" s="96">
        <f>'MEL-REPR'!B23+'NEC-REPR'!B23+'ALB-REPR'!B23+'CER-REPR'!B25+'CIR-REPR'!B25</f>
        <v>263.77000000000004</v>
      </c>
      <c r="D20" s="96">
        <f>'MEL-REPR'!C23+'NEC-REPR'!C23+'ALB-REPR'!C23+'CER-REPR'!C25+'CIR-REPR'!C25</f>
        <v>268.65999999999997</v>
      </c>
      <c r="E20" s="96">
        <f>'MEL-REPR'!D23+'NEC-REPR'!D23+'ALB-REPR'!D23+'CER-REPR'!D25+'CIR-REPR'!D25</f>
        <v>1215</v>
      </c>
      <c r="F20" s="96">
        <f>'MEL-REPR'!E23+'NEC-REPR'!E23+'ALB-REPR'!E23+'CER-REPR'!E25+'CIR-REPR'!E25</f>
        <v>1198</v>
      </c>
      <c r="G20" s="86">
        <f t="shared" si="0"/>
        <v>0.21709465020576135</v>
      </c>
      <c r="H20" s="86">
        <f t="shared" si="0"/>
        <v>0.22425709515859762</v>
      </c>
      <c r="I20" s="87">
        <f t="shared" si="1"/>
        <v>4.8899999999999295</v>
      </c>
      <c r="J20" s="69">
        <f t="shared" si="2"/>
        <v>1.8538878568449491E-2</v>
      </c>
    </row>
    <row r="21" spans="2:10" x14ac:dyDescent="0.35">
      <c r="B21" s="7" t="s">
        <v>31</v>
      </c>
      <c r="C21" s="96">
        <f>'MEL-REPR'!B24+'NEC-REPR'!B24+'ALB-REPR'!B24+'CER-REPR'!B26+'CIR-REPR'!B26</f>
        <v>5123.8700000000008</v>
      </c>
      <c r="D21" s="96">
        <f>'MEL-REPR'!C24+'NEC-REPR'!C24+'ALB-REPR'!C24+'CER-REPR'!C26+'CIR-REPR'!C26</f>
        <v>4792.4900000000007</v>
      </c>
      <c r="E21" s="96">
        <f>'MEL-REPR'!D24+'NEC-REPR'!D24+'ALB-REPR'!D24+'CER-REPR'!D26+'CIR-REPR'!D26</f>
        <v>7764</v>
      </c>
      <c r="F21" s="96">
        <f>'MEL-REPR'!E24+'NEC-REPR'!E24+'ALB-REPR'!E24+'CER-REPR'!E26+'CIR-REPR'!E26</f>
        <v>7318</v>
      </c>
      <c r="G21" s="86">
        <f t="shared" si="0"/>
        <v>0.65995234415249882</v>
      </c>
      <c r="H21" s="86">
        <f t="shared" si="0"/>
        <v>0.65489068051380173</v>
      </c>
      <c r="I21" s="87">
        <f t="shared" si="1"/>
        <v>-331.38000000000011</v>
      </c>
      <c r="J21" s="69">
        <f t="shared" si="2"/>
        <v>-6.4673771973137506E-2</v>
      </c>
    </row>
    <row r="22" spans="2:10" x14ac:dyDescent="0.35">
      <c r="B22" s="9" t="s">
        <v>3</v>
      </c>
      <c r="C22" s="103">
        <f>'MEL-REPR'!B25+'NEC-REPR'!B25+'ALB-REPR'!B25+'CER-REPR'!B27+'CIR-REPR'!B27</f>
        <v>340.71999999999991</v>
      </c>
      <c r="D22" s="103">
        <f>'MEL-REPR'!C25+'NEC-REPR'!C25+'ALB-REPR'!C25+'CER-REPR'!C27+'CIR-REPR'!C27</f>
        <v>378.11</v>
      </c>
      <c r="E22" s="103">
        <f>'MEL-REPR'!D25+'NEC-REPR'!D25+'ALB-REPR'!D25+'CER-REPR'!D27+'CIR-REPR'!D27</f>
        <v>1762</v>
      </c>
      <c r="F22" s="103">
        <f>'MEL-REPR'!E25+'NEC-REPR'!E25+'ALB-REPR'!E25+'CER-REPR'!E27+'CIR-REPR'!E27</f>
        <v>1749</v>
      </c>
      <c r="G22" s="84">
        <f t="shared" si="0"/>
        <v>0.19337116912599314</v>
      </c>
      <c r="H22" s="84">
        <f t="shared" si="0"/>
        <v>0.21618639222412808</v>
      </c>
      <c r="I22" s="85">
        <f t="shared" si="1"/>
        <v>37.3900000000001</v>
      </c>
      <c r="J22" s="167">
        <f t="shared" si="2"/>
        <v>0.10973820145574109</v>
      </c>
    </row>
    <row r="23" spans="2:10" x14ac:dyDescent="0.35">
      <c r="B23" s="7" t="s">
        <v>32</v>
      </c>
      <c r="C23" s="96">
        <f>'MEL-REPR'!B26+'NEC-REPR'!B26+'ALB-REPR'!B26+'CER-REPR'!B28+'CIR-REPR'!B28</f>
        <v>33.499999999999993</v>
      </c>
      <c r="D23" s="96">
        <f>'MEL-REPR'!C26+'NEC-REPR'!C26+'ALB-REPR'!C26+'CER-REPR'!C28+'CIR-REPR'!C28</f>
        <v>47.03</v>
      </c>
      <c r="E23" s="96">
        <f>'MEL-REPR'!D26+'NEC-REPR'!D26+'ALB-REPR'!D26+'CER-REPR'!D28+'CIR-REPR'!D28</f>
        <v>356</v>
      </c>
      <c r="F23" s="96">
        <f>'MEL-REPR'!E26+'NEC-REPR'!E26+'ALB-REPR'!E26+'CER-REPR'!E28+'CIR-REPR'!E28</f>
        <v>356</v>
      </c>
      <c r="G23" s="86">
        <f t="shared" si="0"/>
        <v>9.4101123595505598E-2</v>
      </c>
      <c r="H23" s="86">
        <f t="shared" si="0"/>
        <v>0.1321067415730337</v>
      </c>
      <c r="I23" s="87">
        <f t="shared" si="1"/>
        <v>13.530000000000008</v>
      </c>
      <c r="J23" s="69">
        <f t="shared" si="2"/>
        <v>0.40388059701492574</v>
      </c>
    </row>
    <row r="24" spans="2:10" x14ac:dyDescent="0.35">
      <c r="B24" s="7" t="s">
        <v>33</v>
      </c>
      <c r="C24" s="96">
        <f>'MEL-REPR'!B27+'NEC-REPR'!B27+'ALB-REPR'!B27+'CER-REPR'!B29+'CIR-REPR'!B29</f>
        <v>76.629999999999981</v>
      </c>
      <c r="D24" s="96">
        <f>'MEL-REPR'!C27+'NEC-REPR'!C27+'ALB-REPR'!C27+'CER-REPR'!C29+'CIR-REPR'!C29</f>
        <v>105.66999999999997</v>
      </c>
      <c r="E24" s="96">
        <f>'MEL-REPR'!D27+'NEC-REPR'!D27+'ALB-REPR'!D27+'CER-REPR'!D29+'CIR-REPR'!D29</f>
        <v>353</v>
      </c>
      <c r="F24" s="96">
        <f>'MEL-REPR'!E27+'NEC-REPR'!E27+'ALB-REPR'!E27+'CER-REPR'!E29+'CIR-REPR'!E29</f>
        <v>349</v>
      </c>
      <c r="G24" s="86">
        <f t="shared" si="0"/>
        <v>0.2170821529745042</v>
      </c>
      <c r="H24" s="86">
        <f t="shared" si="0"/>
        <v>0.30277936962750707</v>
      </c>
      <c r="I24" s="87">
        <f t="shared" si="1"/>
        <v>29.039999999999992</v>
      </c>
      <c r="J24" s="69">
        <f t="shared" si="2"/>
        <v>0.37896385227717611</v>
      </c>
    </row>
    <row r="25" spans="2:10" x14ac:dyDescent="0.35">
      <c r="B25" s="7" t="s">
        <v>34</v>
      </c>
      <c r="C25" s="96">
        <f>'MEL-REPR'!B28+'NEC-REPR'!B28+'ALB-REPR'!B28+'CER-REPR'!B30+'CIR-REPR'!B30</f>
        <v>35.619999999999983</v>
      </c>
      <c r="D25" s="96">
        <f>'MEL-REPR'!C28+'NEC-REPR'!C28+'ALB-REPR'!C28+'CER-REPR'!C30+'CIR-REPR'!C30</f>
        <v>35.980000000000011</v>
      </c>
      <c r="E25" s="96">
        <f>'MEL-REPR'!D28+'NEC-REPR'!D28+'ALB-REPR'!D28+'CER-REPR'!D30+'CIR-REPR'!D30</f>
        <v>113</v>
      </c>
      <c r="F25" s="96">
        <f>'MEL-REPR'!E28+'NEC-REPR'!E28+'ALB-REPR'!E28+'CER-REPR'!E30+'CIR-REPR'!E30</f>
        <v>111</v>
      </c>
      <c r="G25" s="86">
        <f>IFERROR(C25/E25,"")</f>
        <v>0.31522123893805293</v>
      </c>
      <c r="H25" s="86">
        <f>IFERROR(D25/F25,"")</f>
        <v>0.32414414414414422</v>
      </c>
      <c r="I25" s="87">
        <f>D25-C25</f>
        <v>0.36000000000002785</v>
      </c>
      <c r="J25" s="69">
        <f>(D25/C25)-1</f>
        <v>1.0106681639529214E-2</v>
      </c>
    </row>
    <row r="26" spans="2:10" x14ac:dyDescent="0.35">
      <c r="B26" s="233" t="s">
        <v>61</v>
      </c>
      <c r="C26" s="234">
        <f>'CER-REPR'!B31+'CIR-REPR'!B31</f>
        <v>5.52</v>
      </c>
      <c r="D26" s="234">
        <f>'CER-REPR'!C31+'CIR-REPR'!C31</f>
        <v>5</v>
      </c>
      <c r="E26" s="234">
        <f>'CER-REPR'!D31+'CIR-REPR'!D31</f>
        <v>5</v>
      </c>
      <c r="F26" s="234">
        <f>'CER-REPR'!E31+'CIR-REPR'!E31</f>
        <v>5</v>
      </c>
      <c r="G26" s="86">
        <f>IFERROR(C26/E26,"")</f>
        <v>1.1039999999999999</v>
      </c>
      <c r="H26" s="86">
        <f>IFERROR(D26/F26,"")</f>
        <v>1</v>
      </c>
      <c r="I26" s="87">
        <f>D26-C26</f>
        <v>-0.51999999999999957</v>
      </c>
      <c r="J26" s="69">
        <f>(D26/C26)-1</f>
        <v>-9.4202898550724612E-2</v>
      </c>
    </row>
    <row r="27" spans="2:10" x14ac:dyDescent="0.35">
      <c r="B27" s="7" t="s">
        <v>35</v>
      </c>
      <c r="C27" s="96">
        <f>'MEL-REPR'!B29+'NEC-REPR'!B29+'ALB-REPR'!B29+'CER-REPR'!B32+'CIR-REPR'!B32</f>
        <v>121.73999999999992</v>
      </c>
      <c r="D27" s="96">
        <f>'MEL-REPR'!C29+'NEC-REPR'!C29+'ALB-REPR'!C29+'CER-REPR'!C32+'CIR-REPR'!C32</f>
        <v>113.85000000000001</v>
      </c>
      <c r="E27" s="96">
        <f>'MEL-REPR'!D29+'NEC-REPR'!D29+'ALB-REPR'!D29+'CER-REPR'!D32+'CIR-REPR'!D32</f>
        <v>817</v>
      </c>
      <c r="F27" s="96">
        <f>'MEL-REPR'!E29+'NEC-REPR'!E29+'ALB-REPR'!E29+'CER-REPR'!E32+'CIR-REPR'!E32</f>
        <v>817</v>
      </c>
      <c r="G27" s="86">
        <f t="shared" si="0"/>
        <v>0.14900856793145645</v>
      </c>
      <c r="H27" s="86">
        <f t="shared" si="0"/>
        <v>0.13935128518971848</v>
      </c>
      <c r="I27" s="87">
        <f t="shared" si="1"/>
        <v>-7.8899999999999153</v>
      </c>
      <c r="J27" s="69">
        <f t="shared" si="2"/>
        <v>-6.4810251355346793E-2</v>
      </c>
    </row>
    <row r="28" spans="2:10" x14ac:dyDescent="0.35">
      <c r="B28" s="7" t="s">
        <v>62</v>
      </c>
      <c r="C28" s="96">
        <f>'CER-REPR'!B33+'CIR-REPR'!B33</f>
        <v>2.54</v>
      </c>
      <c r="D28" s="96">
        <f>'CER-REPR'!C33+'CIR-REPR'!C33</f>
        <v>6.56</v>
      </c>
      <c r="E28" s="96">
        <f>'CER-REPR'!D33+'CIR-REPR'!D33</f>
        <v>18</v>
      </c>
      <c r="F28" s="96">
        <f>'CER-REPR'!E33+'CIR-REPR'!E33</f>
        <v>16</v>
      </c>
      <c r="G28" s="86">
        <f t="shared" ref="G28" si="4">IFERROR(C28/E28,"")</f>
        <v>0.1411111111111111</v>
      </c>
      <c r="H28" s="86">
        <f t="shared" ref="H28" si="5">IFERROR(D28/F28,"")</f>
        <v>0.41</v>
      </c>
      <c r="I28" s="87">
        <f t="shared" ref="I28" si="6">D28-C28</f>
        <v>4.0199999999999996</v>
      </c>
      <c r="J28" s="69">
        <f t="shared" ref="J28" si="7">(D28/C28)-1</f>
        <v>1.5826771653543306</v>
      </c>
    </row>
    <row r="29" spans="2:10" x14ac:dyDescent="0.35">
      <c r="B29" s="7" t="s">
        <v>36</v>
      </c>
      <c r="C29" s="96">
        <f>'MEL-REPR'!B30+'NEC-REPR'!B30+'ALB-REPR'!B30+'CER-REPR'!B34+'CIR-REPR'!B34</f>
        <v>14.189999999999998</v>
      </c>
      <c r="D29" s="96">
        <f>'MEL-REPR'!C30+'NEC-REPR'!C30+'ALB-REPR'!C30+'CER-REPR'!C34+'CIR-REPR'!C34</f>
        <v>12.25</v>
      </c>
      <c r="E29" s="96">
        <f>'MEL-REPR'!D30+'NEC-REPR'!D30+'ALB-REPR'!D30+'CER-REPR'!D34+'CIR-REPR'!D34</f>
        <v>14</v>
      </c>
      <c r="F29" s="96">
        <f>'MEL-REPR'!E30+'NEC-REPR'!E30+'ALB-REPR'!E30+'CER-REPR'!E34+'CIR-REPR'!E34</f>
        <v>12</v>
      </c>
      <c r="G29" s="86">
        <f t="shared" si="0"/>
        <v>1.0135714285714283</v>
      </c>
      <c r="H29" s="86">
        <f t="shared" si="0"/>
        <v>1.0208333333333333</v>
      </c>
      <c r="I29" s="87">
        <f t="shared" si="1"/>
        <v>-1.9399999999999977</v>
      </c>
      <c r="J29" s="69">
        <f t="shared" si="2"/>
        <v>-0.13671599718111327</v>
      </c>
    </row>
    <row r="30" spans="2:10" x14ac:dyDescent="0.35">
      <c r="B30" s="7" t="s">
        <v>37</v>
      </c>
      <c r="C30" s="96">
        <f>'MEL-REPR'!B31+'NEC-REPR'!B31+'ALB-REPR'!B31+'CER-REPR'!B35+'CIR-REPR'!B35</f>
        <v>6.25</v>
      </c>
      <c r="D30" s="96">
        <f>'MEL-REPR'!C31+'NEC-REPR'!C31+'ALB-REPR'!C31+'CER-REPR'!C35+'CIR-REPR'!C35</f>
        <v>7.3000000000000007</v>
      </c>
      <c r="E30" s="96">
        <f>'MEL-REPR'!D31+'NEC-REPR'!D31+'ALB-REPR'!D31+'CER-REPR'!D35+'CIR-REPR'!D35</f>
        <v>6</v>
      </c>
      <c r="F30" s="96">
        <f>'MEL-REPR'!E31+'NEC-REPR'!E31+'ALB-REPR'!E31+'CER-REPR'!E35+'CIR-REPR'!E35</f>
        <v>3</v>
      </c>
      <c r="G30" s="86">
        <f t="shared" si="0"/>
        <v>1.0416666666666667</v>
      </c>
      <c r="H30" s="86">
        <f t="shared" si="0"/>
        <v>2.4333333333333336</v>
      </c>
      <c r="I30" s="87">
        <f t="shared" si="1"/>
        <v>1.0500000000000007</v>
      </c>
      <c r="J30" s="69">
        <f t="shared" si="2"/>
        <v>0.16800000000000015</v>
      </c>
    </row>
    <row r="31" spans="2:10" x14ac:dyDescent="0.35">
      <c r="B31" s="7" t="s">
        <v>38</v>
      </c>
      <c r="C31" s="96">
        <f>'MEL-REPR'!B32+'NEC-REPR'!B32+'ALB-REPR'!B32+'CER-REPR'!B36+'CIR-REPR'!B36</f>
        <v>44.73</v>
      </c>
      <c r="D31" s="96">
        <f>'MEL-REPR'!C32+'NEC-REPR'!C32+'ALB-REPR'!C32+'CER-REPR'!C36+'CIR-REPR'!C36</f>
        <v>44.47</v>
      </c>
      <c r="E31" s="96">
        <f>'MEL-REPR'!D32+'NEC-REPR'!D32+'ALB-REPR'!D32+'CER-REPR'!D36+'CIR-REPR'!D36</f>
        <v>80</v>
      </c>
      <c r="F31" s="96">
        <f>'MEL-REPR'!E32+'NEC-REPR'!E32+'ALB-REPR'!E32+'CER-REPR'!E36+'CIR-REPR'!E36</f>
        <v>80</v>
      </c>
      <c r="G31" s="86">
        <f t="shared" si="0"/>
        <v>0.55912499999999998</v>
      </c>
      <c r="H31" s="86">
        <f t="shared" si="0"/>
        <v>0.55587500000000001</v>
      </c>
      <c r="I31" s="87">
        <f t="shared" si="1"/>
        <v>-0.25999999999999801</v>
      </c>
      <c r="J31" s="69">
        <f t="shared" si="2"/>
        <v>-5.8126536999776324E-3</v>
      </c>
    </row>
    <row r="32" spans="2:10" x14ac:dyDescent="0.35">
      <c r="B32" s="9" t="s">
        <v>4</v>
      </c>
      <c r="C32" s="103">
        <f>'MEL-REPR'!B33+'NEC-REPR'!B33+'ALB-REPR'!B33+'CER-REPR'!B37+'CIR-REPR'!B37</f>
        <v>3143.8700000000003</v>
      </c>
      <c r="D32" s="103">
        <f>'MEL-REPR'!C33+'NEC-REPR'!C33+'ALB-REPR'!C33+'CER-REPR'!C37+'CIR-REPR'!C37</f>
        <v>4108.1000000000004</v>
      </c>
      <c r="E32" s="103">
        <f>'MEL-REPR'!D33+'NEC-REPR'!D33+'ALB-REPR'!D33+'CER-REPR'!D37+'CIR-REPR'!D37</f>
        <v>4555</v>
      </c>
      <c r="F32" s="103">
        <f>'MEL-REPR'!E33+'NEC-REPR'!E33+'ALB-REPR'!E33+'CER-REPR'!E37+'CIR-REPR'!E37</f>
        <v>4352</v>
      </c>
      <c r="G32" s="84">
        <f t="shared" si="0"/>
        <v>0.69020197585071352</v>
      </c>
      <c r="H32" s="84">
        <f t="shared" si="0"/>
        <v>0.94395680147058836</v>
      </c>
      <c r="I32" s="85">
        <f t="shared" si="1"/>
        <v>964.23</v>
      </c>
      <c r="J32" s="84">
        <f t="shared" si="2"/>
        <v>0.3067016129801805</v>
      </c>
    </row>
    <row r="33" spans="2:10" x14ac:dyDescent="0.35">
      <c r="B33" s="7" t="s">
        <v>39</v>
      </c>
      <c r="C33" s="96">
        <f>'MEL-REPR'!B34+'NEC-REPR'!B34+'ALB-REPR'!B34+'CER-REPR'!B38+'CIR-REPR'!B38</f>
        <v>2816.4300000000007</v>
      </c>
      <c r="D33" s="96">
        <f>'MEL-REPR'!C34+'NEC-REPR'!C34+'ALB-REPR'!C34+'CER-REPR'!C38+'CIR-REPR'!C38</f>
        <v>3666.5400000000004</v>
      </c>
      <c r="E33" s="96">
        <f>'MEL-REPR'!D34+'NEC-REPR'!D34+'ALB-REPR'!D34+'CER-REPR'!D38+'CIR-REPR'!D38</f>
        <v>3912</v>
      </c>
      <c r="F33" s="96">
        <f>'MEL-REPR'!E34+'NEC-REPR'!E34+'ALB-REPR'!E34+'CER-REPR'!E38+'CIR-REPR'!E38</f>
        <v>3830</v>
      </c>
      <c r="G33" s="86">
        <f t="shared" si="0"/>
        <v>0.71994631901840511</v>
      </c>
      <c r="H33" s="86">
        <f t="shared" si="0"/>
        <v>0.95732114882506536</v>
      </c>
      <c r="I33" s="87">
        <f t="shared" si="1"/>
        <v>850.10999999999967</v>
      </c>
      <c r="J33" s="69">
        <f t="shared" si="2"/>
        <v>0.30183956285084279</v>
      </c>
    </row>
    <row r="34" spans="2:10" x14ac:dyDescent="0.35">
      <c r="B34" s="7" t="s">
        <v>40</v>
      </c>
      <c r="C34" s="96">
        <f>'MEL-REPR'!B35+'NEC-REPR'!B35+'ALB-REPR'!B35+'CER-REPR'!B39+'CIR-REPR'!B39</f>
        <v>11.22</v>
      </c>
      <c r="D34" s="96">
        <f>'MEL-REPR'!C35+'NEC-REPR'!C35+'ALB-REPR'!C35+'CER-REPR'!C39+'CIR-REPR'!C39</f>
        <v>46.430000000000014</v>
      </c>
      <c r="E34" s="96">
        <f>'MEL-REPR'!D35+'NEC-REPR'!D35+'ALB-REPR'!D35+'CER-REPR'!D39+'CIR-REPR'!D39</f>
        <v>61</v>
      </c>
      <c r="F34" s="96">
        <f>'MEL-REPR'!E35+'NEC-REPR'!E35+'ALB-REPR'!E35+'CER-REPR'!E39+'CIR-REPR'!E39</f>
        <v>39</v>
      </c>
      <c r="G34" s="86">
        <f t="shared" si="0"/>
        <v>0.1839344262295082</v>
      </c>
      <c r="H34" s="86">
        <f t="shared" si="0"/>
        <v>1.1905128205128208</v>
      </c>
      <c r="I34" s="87">
        <f t="shared" si="1"/>
        <v>35.210000000000015</v>
      </c>
      <c r="J34" s="69">
        <f t="shared" si="2"/>
        <v>3.1381461675579336</v>
      </c>
    </row>
    <row r="35" spans="2:10" x14ac:dyDescent="0.35">
      <c r="B35" s="7" t="s">
        <v>41</v>
      </c>
      <c r="C35" s="96">
        <f>'MEL-REPR'!B36+'NEC-REPR'!B36+'ALB-REPR'!B36+'CER-REPR'!B40+'CIR-REPR'!B40</f>
        <v>68.939999999999984</v>
      </c>
      <c r="D35" s="96">
        <f>'MEL-REPR'!C36+'NEC-REPR'!C36+'ALB-REPR'!C36+'CER-REPR'!C40+'CIR-REPR'!C40</f>
        <v>92.38</v>
      </c>
      <c r="E35" s="96">
        <f>'MEL-REPR'!D36+'NEC-REPR'!D36+'ALB-REPR'!D36+'CER-REPR'!D40+'CIR-REPR'!D40</f>
        <v>69</v>
      </c>
      <c r="F35" s="96">
        <f>'MEL-REPR'!E36+'NEC-REPR'!E36+'ALB-REPR'!E36+'CER-REPR'!E40+'CIR-REPR'!E40</f>
        <v>90</v>
      </c>
      <c r="G35" s="86">
        <f t="shared" si="0"/>
        <v>0.99913043478260843</v>
      </c>
      <c r="H35" s="86">
        <f t="shared" si="0"/>
        <v>1.0264444444444445</v>
      </c>
      <c r="I35" s="87">
        <f t="shared" si="1"/>
        <v>23.440000000000012</v>
      </c>
      <c r="J35" s="69">
        <f t="shared" si="2"/>
        <v>0.34000580214679466</v>
      </c>
    </row>
    <row r="36" spans="2:10" x14ac:dyDescent="0.35">
      <c r="B36" s="7" t="s">
        <v>42</v>
      </c>
      <c r="C36" s="96">
        <f>'MEL-REPR'!B37+'NEC-REPR'!B37+'ALB-REPR'!B37+'CER-REPR'!B41+'CIR-REPR'!B41</f>
        <v>8.4799999999999986</v>
      </c>
      <c r="D36" s="96">
        <f>'MEL-REPR'!C37+'NEC-REPR'!C37+'ALB-REPR'!C37+'CER-REPR'!C41+'CIR-REPR'!C41</f>
        <v>11.34</v>
      </c>
      <c r="E36" s="96">
        <f>'MEL-REPR'!D37+'NEC-REPR'!D37+'ALB-REPR'!D37+'CER-REPR'!D41+'CIR-REPR'!D41</f>
        <v>8</v>
      </c>
      <c r="F36" s="96">
        <f>'MEL-REPR'!E37+'NEC-REPR'!E37+'ALB-REPR'!E37+'CER-REPR'!E41+'CIR-REPR'!E41</f>
        <v>11</v>
      </c>
      <c r="G36" s="86">
        <f t="shared" si="0"/>
        <v>1.0599999999999998</v>
      </c>
      <c r="H36" s="86">
        <f t="shared" si="0"/>
        <v>1.030909090909091</v>
      </c>
      <c r="I36" s="87">
        <f t="shared" si="1"/>
        <v>2.8600000000000012</v>
      </c>
      <c r="J36" s="69"/>
    </row>
    <row r="37" spans="2:10" x14ac:dyDescent="0.35">
      <c r="B37" s="7" t="s">
        <v>43</v>
      </c>
      <c r="C37" s="96">
        <f>'MEL-REPR'!B38+'NEC-REPR'!B38+'ALB-REPR'!B38+'CER-REPR'!B42+'CIR-REPR'!B42</f>
        <v>238.79999999999998</v>
      </c>
      <c r="D37" s="96">
        <f>'MEL-REPR'!C38+'NEC-REPR'!C38+'ALB-REPR'!C38+'CER-REPR'!C42+'CIR-REPR'!C42</f>
        <v>291.41000000000008</v>
      </c>
      <c r="E37" s="96">
        <f>'MEL-REPR'!D38+'NEC-REPR'!D38+'ALB-REPR'!D38+'CER-REPR'!D42+'CIR-REPR'!D42</f>
        <v>505</v>
      </c>
      <c r="F37" s="96">
        <f>'MEL-REPR'!E38+'NEC-REPR'!E38+'ALB-REPR'!E38+'CER-REPR'!E42+'CIR-REPR'!E42</f>
        <v>382</v>
      </c>
      <c r="G37" s="86">
        <f t="shared" si="0"/>
        <v>0.47287128712871285</v>
      </c>
      <c r="H37" s="86">
        <f t="shared" si="0"/>
        <v>0.76285340314136152</v>
      </c>
      <c r="I37" s="87">
        <f t="shared" si="1"/>
        <v>52.610000000000099</v>
      </c>
      <c r="J37" s="69">
        <f>(D37/C37)-1</f>
        <v>0.22030988274706909</v>
      </c>
    </row>
    <row r="38" spans="2:10" x14ac:dyDescent="0.35">
      <c r="B38" s="9" t="s">
        <v>5</v>
      </c>
      <c r="C38" s="103">
        <f>'MEL-REPR'!B39+'NEC-REPR'!B39+'ALB-REPR'!B39+'CER-REPR'!B43+'CIR-REPR'!B43</f>
        <v>0.33999999999999997</v>
      </c>
      <c r="D38" s="103">
        <f>'MEL-REPR'!C39+'NEC-REPR'!C39+'ALB-REPR'!C39+'CER-REPR'!C43+'CIR-REPR'!C43</f>
        <v>0.51</v>
      </c>
      <c r="E38" s="103">
        <f>'MEL-REPR'!D39+'NEC-REPR'!D39+'ALB-REPR'!D39+'CER-REPR'!D43+'CIR-REPR'!D43</f>
        <v>3</v>
      </c>
      <c r="F38" s="103">
        <f>'MEL-REPR'!E39+'NEC-REPR'!E39+'ALB-REPR'!E39+'CER-REPR'!E43+'CIR-REPR'!E43</f>
        <v>0</v>
      </c>
      <c r="G38" s="84">
        <f t="shared" si="0"/>
        <v>0.11333333333333333</v>
      </c>
      <c r="H38" s="84" t="str">
        <f t="shared" si="0"/>
        <v/>
      </c>
      <c r="I38" s="85">
        <f t="shared" si="1"/>
        <v>0.17000000000000004</v>
      </c>
      <c r="J38" s="84"/>
    </row>
    <row r="39" spans="2:10" x14ac:dyDescent="0.35">
      <c r="B39" s="7" t="s">
        <v>44</v>
      </c>
      <c r="C39" s="96">
        <f>'MEL-REPR'!B40+'NEC-REPR'!B40+'ALB-REPR'!B40+'CER-REPR'!B44+'CIR-REPR'!B44</f>
        <v>0.33999999999999997</v>
      </c>
      <c r="D39" s="96">
        <f>'MEL-REPR'!C40+'NEC-REPR'!C40+'ALB-REPR'!C40+'CER-REPR'!C44+'CIR-REPR'!C44</f>
        <v>0.51</v>
      </c>
      <c r="E39" s="96">
        <f>'MEL-REPR'!D40+'NEC-REPR'!D40+'ALB-REPR'!D40+'CER-REPR'!D44+'CIR-REPR'!D44</f>
        <v>3</v>
      </c>
      <c r="F39" s="96">
        <f>'MEL-REPR'!E40+'NEC-REPR'!E40+'ALB-REPR'!E40+'CER-REPR'!E44+'CIR-REPR'!E44</f>
        <v>0</v>
      </c>
      <c r="G39" s="86">
        <f t="shared" si="0"/>
        <v>0.11333333333333333</v>
      </c>
      <c r="H39" s="86" t="str">
        <f t="shared" si="0"/>
        <v/>
      </c>
      <c r="I39" s="87">
        <f t="shared" si="1"/>
        <v>0.17000000000000004</v>
      </c>
      <c r="J39" s="69"/>
    </row>
    <row r="40" spans="2:10" x14ac:dyDescent="0.35">
      <c r="B40" s="9" t="s">
        <v>6</v>
      </c>
      <c r="C40" s="103">
        <f>'MEL-REPR'!B41+'NEC-REPR'!B41+'ALB-REPR'!B41+'CER-REPR'!B45+'CIR-REPR'!B45</f>
        <v>24724.79</v>
      </c>
      <c r="D40" s="103">
        <f>'MEL-REPR'!C41+'NEC-REPR'!C41+'ALB-REPR'!C41+'CER-REPR'!C45+'CIR-REPR'!C45</f>
        <v>22784.759999999991</v>
      </c>
      <c r="E40" s="103">
        <f>'MEL-REPR'!D41+'NEC-REPR'!D41+'ALB-REPR'!D41+'CER-REPR'!D45+'CIR-REPR'!D45</f>
        <v>25947</v>
      </c>
      <c r="F40" s="103">
        <f>'MEL-REPR'!E41+'NEC-REPR'!E41+'ALB-REPR'!E41+'CER-REPR'!E45+'CIR-REPR'!E45</f>
        <v>24344</v>
      </c>
      <c r="G40" s="84">
        <f t="shared" si="0"/>
        <v>0.95289590318726636</v>
      </c>
      <c r="H40" s="84">
        <f t="shared" si="0"/>
        <v>0.93594972067039073</v>
      </c>
      <c r="I40" s="85">
        <f t="shared" si="1"/>
        <v>-1940.0300000000097</v>
      </c>
      <c r="J40" s="84">
        <f t="shared" ref="J40:J50" si="8">(D40/C40)-1</f>
        <v>-7.8464973817775951E-2</v>
      </c>
    </row>
    <row r="41" spans="2:10" x14ac:dyDescent="0.35">
      <c r="B41" s="7" t="s">
        <v>45</v>
      </c>
      <c r="C41" s="96">
        <f>'MEL-REPR'!B42+'NEC-REPR'!B42+'ALB-REPR'!B42+'CER-REPR'!B46+'CIR-REPR'!B46</f>
        <v>656.92</v>
      </c>
      <c r="D41" s="96">
        <f>'MEL-REPR'!C42+'NEC-REPR'!C42+'ALB-REPR'!C42+'CER-REPR'!C46+'CIR-REPR'!C46</f>
        <v>601.84999999999991</v>
      </c>
      <c r="E41" s="96">
        <f>'MEL-REPR'!D42+'NEC-REPR'!D42+'ALB-REPR'!D42+'CER-REPR'!D46+'CIR-REPR'!D46</f>
        <v>924</v>
      </c>
      <c r="F41" s="96">
        <f>'MEL-REPR'!E42+'NEC-REPR'!E42+'ALB-REPR'!E42+'CER-REPR'!E46+'CIR-REPR'!E46</f>
        <v>762</v>
      </c>
      <c r="G41" s="86">
        <f t="shared" si="0"/>
        <v>0.71095238095238089</v>
      </c>
      <c r="H41" s="86">
        <f t="shared" si="0"/>
        <v>0.78982939632545923</v>
      </c>
      <c r="I41" s="87">
        <f t="shared" si="1"/>
        <v>-55.07000000000005</v>
      </c>
      <c r="J41" s="69">
        <f t="shared" si="8"/>
        <v>-8.3830603422030192E-2</v>
      </c>
    </row>
    <row r="42" spans="2:10" x14ac:dyDescent="0.35">
      <c r="B42" s="7" t="s">
        <v>46</v>
      </c>
      <c r="C42" s="96">
        <f>'MEL-REPR'!B43+'NEC-REPR'!B43+'ALB-REPR'!B43+'CER-REPR'!B47+'CIR-REPR'!B47</f>
        <v>226.07000000000002</v>
      </c>
      <c r="D42" s="96">
        <f>'MEL-REPR'!C43+'NEC-REPR'!C43+'ALB-REPR'!C43+'CER-REPR'!C47+'CIR-REPR'!C47</f>
        <v>198.94999999999996</v>
      </c>
      <c r="E42" s="96">
        <f>'MEL-REPR'!D43+'NEC-REPR'!D43+'ALB-REPR'!D43+'CER-REPR'!D47+'CIR-REPR'!D47</f>
        <v>219</v>
      </c>
      <c r="F42" s="96">
        <f>'MEL-REPR'!E43+'NEC-REPR'!E43+'ALB-REPR'!E43+'CER-REPR'!E47+'CIR-REPR'!E47</f>
        <v>215</v>
      </c>
      <c r="G42" s="86">
        <f t="shared" si="0"/>
        <v>1.0322831050228312</v>
      </c>
      <c r="H42" s="86">
        <f t="shared" si="0"/>
        <v>0.92534883720930217</v>
      </c>
      <c r="I42" s="87">
        <f t="shared" si="1"/>
        <v>-27.120000000000061</v>
      </c>
      <c r="J42" s="69">
        <f t="shared" si="8"/>
        <v>-0.11996284336709895</v>
      </c>
    </row>
    <row r="43" spans="2:10" x14ac:dyDescent="0.35">
      <c r="B43" s="7" t="s">
        <v>47</v>
      </c>
      <c r="C43" s="96">
        <f>'MEL-REPR'!B44+'NEC-REPR'!B44+'ALB-REPR'!B44+'CER-REPR'!B48+'CIR-REPR'!B48</f>
        <v>20426.150000000005</v>
      </c>
      <c r="D43" s="96">
        <f>'MEL-REPR'!C44+'NEC-REPR'!C44+'ALB-REPR'!C44+'CER-REPR'!C48+'CIR-REPR'!C48</f>
        <v>18940.439999999991</v>
      </c>
      <c r="E43" s="96">
        <f>'MEL-REPR'!D44+'NEC-REPR'!D44+'ALB-REPR'!D44+'CER-REPR'!D48+'CIR-REPR'!D48</f>
        <v>20991</v>
      </c>
      <c r="F43" s="96">
        <f>'MEL-REPR'!E44+'NEC-REPR'!E44+'ALB-REPR'!E44+'CER-REPR'!E48+'CIR-REPR'!E48</f>
        <v>19776</v>
      </c>
      <c r="G43" s="86">
        <f t="shared" si="0"/>
        <v>0.97309084845886351</v>
      </c>
      <c r="H43" s="86">
        <f t="shared" si="0"/>
        <v>0.95774878640776651</v>
      </c>
      <c r="I43" s="87">
        <f t="shared" si="1"/>
        <v>-1485.7100000000137</v>
      </c>
      <c r="J43" s="69">
        <f t="shared" si="8"/>
        <v>-7.2735684404550693E-2</v>
      </c>
    </row>
    <row r="44" spans="2:10" x14ac:dyDescent="0.35">
      <c r="B44" s="7" t="s">
        <v>48</v>
      </c>
      <c r="C44" s="96">
        <f>'MEL-REPR'!B45+'NEC-REPR'!B45+'ALB-REPR'!B45+'CER-REPR'!B49+'CIR-REPR'!B49</f>
        <v>3415.65</v>
      </c>
      <c r="D44" s="96">
        <f>'MEL-REPR'!C45+'NEC-REPR'!C45+'ALB-REPR'!C45+'CER-REPR'!C49+'CIR-REPR'!C49</f>
        <v>3043.5199999999982</v>
      </c>
      <c r="E44" s="96">
        <f>'MEL-REPR'!D45+'NEC-REPR'!D45+'ALB-REPR'!D45+'CER-REPR'!D49+'CIR-REPR'!D49</f>
        <v>3813</v>
      </c>
      <c r="F44" s="96">
        <f>'MEL-REPR'!E45+'NEC-REPR'!E45+'ALB-REPR'!E45+'CER-REPR'!E49+'CIR-REPR'!E49</f>
        <v>3591</v>
      </c>
      <c r="G44" s="86">
        <f t="shared" si="0"/>
        <v>0.89579071597167592</v>
      </c>
      <c r="H44" s="86">
        <f t="shared" si="0"/>
        <v>0.84754107490949548</v>
      </c>
      <c r="I44" s="87">
        <f t="shared" si="1"/>
        <v>-372.13000000000193</v>
      </c>
      <c r="J44" s="69">
        <f t="shared" si="8"/>
        <v>-0.10894851638780378</v>
      </c>
    </row>
    <row r="45" spans="2:10" x14ac:dyDescent="0.35">
      <c r="B45" s="9" t="s">
        <v>7</v>
      </c>
      <c r="C45" s="103">
        <f>'MEL-REPR'!B46+'NEC-REPR'!B46+'ALB-REPR'!B46+'CER-REPR'!B50+'CIR-REPR'!B50</f>
        <v>23003.610000000004</v>
      </c>
      <c r="D45" s="103">
        <f>'MEL-REPR'!C46+'NEC-REPR'!C46+'ALB-REPR'!C46+'CER-REPR'!C50+'CIR-REPR'!C50</f>
        <v>20597.129999999997</v>
      </c>
      <c r="E45" s="103">
        <f>'MEL-REPR'!D46+'NEC-REPR'!D46+'ALB-REPR'!D46+'CER-REPR'!D50+'CIR-REPR'!D50</f>
        <v>23849</v>
      </c>
      <c r="F45" s="103">
        <f>'MEL-REPR'!E46+'NEC-REPR'!E46+'ALB-REPR'!E46+'CER-REPR'!E50+'CIR-REPR'!E50</f>
        <v>22615</v>
      </c>
      <c r="G45" s="84">
        <f t="shared" si="0"/>
        <v>0.96455239213384225</v>
      </c>
      <c r="H45" s="84">
        <f t="shared" si="0"/>
        <v>0.91077293831527739</v>
      </c>
      <c r="I45" s="85">
        <f t="shared" si="1"/>
        <v>-2406.4800000000068</v>
      </c>
      <c r="J45" s="84">
        <f t="shared" si="8"/>
        <v>-0.10461314550194545</v>
      </c>
    </row>
    <row r="46" spans="2:10" x14ac:dyDescent="0.35">
      <c r="B46" s="7" t="s">
        <v>49</v>
      </c>
      <c r="C46" s="96">
        <f>'MEL-REPR'!B47+'NEC-REPR'!B47+'ALB-REPR'!B47+'CER-REPR'!B51+'CIR-REPR'!B51</f>
        <v>13532.530000000002</v>
      </c>
      <c r="D46" s="96">
        <f>'MEL-REPR'!C47+'NEC-REPR'!C47+'ALB-REPR'!C47+'CER-REPR'!C51+'CIR-REPR'!C51</f>
        <v>9951.0500000000029</v>
      </c>
      <c r="E46" s="96">
        <f>'MEL-REPR'!D47+'NEC-REPR'!D47+'ALB-REPR'!D47+'CER-REPR'!D51+'CIR-REPR'!D51</f>
        <v>13491</v>
      </c>
      <c r="F46" s="96">
        <f>'MEL-REPR'!E47+'NEC-REPR'!E47+'ALB-REPR'!E47+'CER-REPR'!E51+'CIR-REPR'!E51</f>
        <v>12468</v>
      </c>
      <c r="G46" s="86">
        <f t="shared" si="0"/>
        <v>1.003078348528649</v>
      </c>
      <c r="H46" s="86">
        <f t="shared" si="0"/>
        <v>0.79812720564645512</v>
      </c>
      <c r="I46" s="87">
        <f t="shared" si="1"/>
        <v>-3581.4799999999996</v>
      </c>
      <c r="J46" s="69">
        <f t="shared" si="8"/>
        <v>-0.26465708925086429</v>
      </c>
    </row>
    <row r="47" spans="2:10" x14ac:dyDescent="0.35">
      <c r="B47" s="7" t="s">
        <v>50</v>
      </c>
      <c r="C47" s="96">
        <f>'MEL-REPR'!B48+'NEC-REPR'!B48+'ALB-REPR'!B48+'CER-REPR'!B52+'CIR-REPR'!B52</f>
        <v>9471.0800000000036</v>
      </c>
      <c r="D47" s="96">
        <f>'MEL-REPR'!C48+'NEC-REPR'!C48+'ALB-REPR'!C48+'CER-REPR'!C52+'CIR-REPR'!C52</f>
        <v>10646.079999999998</v>
      </c>
      <c r="E47" s="96">
        <f>'MEL-REPR'!D48+'NEC-REPR'!D48+'ALB-REPR'!D48+'CER-REPR'!D52+'CIR-REPR'!D52</f>
        <v>10358</v>
      </c>
      <c r="F47" s="96">
        <f>'MEL-REPR'!E48+'NEC-REPR'!E48+'ALB-REPR'!E48+'CER-REPR'!E52+'CIR-REPR'!E52</f>
        <v>10147</v>
      </c>
      <c r="G47" s="86">
        <f t="shared" si="0"/>
        <v>0.9143734311643178</v>
      </c>
      <c r="H47" s="86">
        <f t="shared" si="0"/>
        <v>1.0491849807824971</v>
      </c>
      <c r="I47" s="87">
        <f t="shared" si="1"/>
        <v>1174.9999999999945</v>
      </c>
      <c r="J47" s="69">
        <f t="shared" si="8"/>
        <v>0.1240618810104015</v>
      </c>
    </row>
    <row r="48" spans="2:10" x14ac:dyDescent="0.35">
      <c r="B48" s="9" t="s">
        <v>8</v>
      </c>
      <c r="C48" s="103">
        <f>'MEL-REPR'!B49+'NEC-REPR'!B49+'ALB-REPR'!B49+'CER-REPR'!B53+'CIR-REPR'!B53</f>
        <v>17.439999999999998</v>
      </c>
      <c r="D48" s="103">
        <f>'MEL-REPR'!C49+'NEC-REPR'!C49+'ALB-REPR'!C49+'CER-REPR'!C53+'CIR-REPR'!C53</f>
        <v>25.98</v>
      </c>
      <c r="E48" s="103">
        <f>'MEL-REPR'!D49+'NEC-REPR'!D49+'ALB-REPR'!D49+'CER-REPR'!D53+'CIR-REPR'!D53</f>
        <v>2355</v>
      </c>
      <c r="F48" s="103">
        <f>'MEL-REPR'!E49+'NEC-REPR'!E49+'ALB-REPR'!E49+'CER-REPR'!E53+'CIR-REPR'!E53</f>
        <v>2354</v>
      </c>
      <c r="G48" s="84">
        <f t="shared" si="0"/>
        <v>7.4055201698513791E-3</v>
      </c>
      <c r="H48" s="84">
        <f t="shared" si="0"/>
        <v>1.1036533559898046E-2</v>
      </c>
      <c r="I48" s="85">
        <f t="shared" si="1"/>
        <v>8.5400000000000027</v>
      </c>
      <c r="J48" s="84">
        <f t="shared" si="8"/>
        <v>0.48967889908256912</v>
      </c>
    </row>
    <row r="49" spans="2:10" x14ac:dyDescent="0.35">
      <c r="B49" s="7" t="s">
        <v>51</v>
      </c>
      <c r="C49" s="96">
        <f>'MEL-REPR'!B50+'NEC-REPR'!B50+'ALB-REPR'!B50+'CER-REPR'!B54+'CIR-REPR'!B54</f>
        <v>2.4700000000000002</v>
      </c>
      <c r="D49" s="96">
        <f>'MEL-REPR'!C50+'NEC-REPR'!C50+'ALB-REPR'!C50+'CER-REPR'!C54+'CIR-REPR'!C54</f>
        <v>2.2600000000000002</v>
      </c>
      <c r="E49" s="96">
        <f>'MEL-REPR'!D50+'NEC-REPR'!D50+'ALB-REPR'!D50+'CER-REPR'!D54+'CIR-REPR'!D54</f>
        <v>980</v>
      </c>
      <c r="F49" s="96">
        <f>'MEL-REPR'!E50+'NEC-REPR'!E50+'ALB-REPR'!E50+'CER-REPR'!E54+'CIR-REPR'!E54</f>
        <v>975</v>
      </c>
      <c r="G49" s="86">
        <f t="shared" si="0"/>
        <v>2.5204081632653062E-3</v>
      </c>
      <c r="H49" s="86">
        <f t="shared" si="0"/>
        <v>2.3179487179487181E-3</v>
      </c>
      <c r="I49" s="87">
        <f t="shared" si="1"/>
        <v>-0.20999999999999996</v>
      </c>
      <c r="J49" s="69">
        <f t="shared" si="8"/>
        <v>-8.5020242914979782E-2</v>
      </c>
    </row>
    <row r="50" spans="2:10" x14ac:dyDescent="0.35">
      <c r="B50" s="7" t="s">
        <v>53</v>
      </c>
      <c r="C50" s="96">
        <f>'MEL-REPR'!B51+'NEC-REPR'!B51+'ALB-REPR'!B51+'CER-REPR'!B55+'CIR-REPR'!B55</f>
        <v>10.959999999999997</v>
      </c>
      <c r="D50" s="96">
        <f>'MEL-REPR'!C51+'NEC-REPR'!C51+'ALB-REPR'!C51+'CER-REPR'!C55+'CIR-REPR'!C55</f>
        <v>8.7000000000000011</v>
      </c>
      <c r="E50" s="96">
        <f>'MEL-REPR'!D51+'NEC-REPR'!D51+'ALB-REPR'!D51+'CER-REPR'!D55+'CIR-REPR'!D55</f>
        <v>463</v>
      </c>
      <c r="F50" s="96">
        <f>'MEL-REPR'!E51+'NEC-REPR'!E51+'ALB-REPR'!E51+'CER-REPR'!E55+'CIR-REPR'!E55</f>
        <v>463</v>
      </c>
      <c r="G50" s="86">
        <f t="shared" si="0"/>
        <v>2.3671706263498914E-2</v>
      </c>
      <c r="H50" s="86">
        <f t="shared" si="0"/>
        <v>1.8790496760259182E-2</v>
      </c>
      <c r="I50" s="87">
        <f t="shared" si="1"/>
        <v>-2.2599999999999962</v>
      </c>
      <c r="J50" s="69">
        <f t="shared" si="8"/>
        <v>-0.20620437956204352</v>
      </c>
    </row>
    <row r="51" spans="2:10" x14ac:dyDescent="0.35">
      <c r="B51" s="7" t="s">
        <v>63</v>
      </c>
      <c r="C51" s="96">
        <f>'MEL-REPR'!B52+'NEC-REPR'!B52+'ALB-REPR'!B52+'CER-REPR'!B56+'CIR-REPR'!B56</f>
        <v>2.82</v>
      </c>
      <c r="D51" s="96">
        <f>'MEL-REPR'!C52+'NEC-REPR'!C52+'ALB-REPR'!C52+'CER-REPR'!C56+'CIR-REPR'!C56</f>
        <v>2.81</v>
      </c>
      <c r="E51" s="96">
        <f>'MEL-REPR'!D52+'NEC-REPR'!D52+'ALB-REPR'!D52+'CER-REPR'!D56+'CIR-REPR'!D56</f>
        <v>501</v>
      </c>
      <c r="F51" s="96">
        <f>'MEL-REPR'!E52+'NEC-REPR'!E52+'ALB-REPR'!E52+'CER-REPR'!E56+'CIR-REPR'!E56</f>
        <v>503</v>
      </c>
      <c r="G51" s="86">
        <f t="shared" si="0"/>
        <v>5.6287425149700596E-3</v>
      </c>
      <c r="H51" s="86">
        <f t="shared" si="0"/>
        <v>5.5864811133200798E-3</v>
      </c>
      <c r="I51" s="87"/>
      <c r="J51" s="69"/>
    </row>
    <row r="52" spans="2:10" x14ac:dyDescent="0.35">
      <c r="B52" s="7" t="s">
        <v>64</v>
      </c>
      <c r="C52" s="96">
        <f>'MEL-REPR'!B53+'NEC-REPR'!B53+'ALB-REPR'!B53+'CER-REPR'!B57+'CIR-REPR'!B57</f>
        <v>1.19</v>
      </c>
      <c r="D52" s="96">
        <f>'MEL-REPR'!C53+'NEC-REPR'!C53+'ALB-REPR'!C53+'CER-REPR'!C57+'CIR-REPR'!C57</f>
        <v>12.209999999999999</v>
      </c>
      <c r="E52" s="96">
        <f>'MEL-REPR'!D53+'NEC-REPR'!D53+'ALB-REPR'!D53+'CER-REPR'!D57+'CIR-REPR'!D57</f>
        <v>411</v>
      </c>
      <c r="F52" s="96">
        <f>'MEL-REPR'!E53+'NEC-REPR'!E53+'ALB-REPR'!E53+'CER-REPR'!E57+'CIR-REPR'!E57</f>
        <v>413</v>
      </c>
      <c r="G52" s="86">
        <f t="shared" si="0"/>
        <v>2.895377128953771E-3</v>
      </c>
      <c r="H52" s="86">
        <f t="shared" si="0"/>
        <v>2.9564164648910408E-2</v>
      </c>
      <c r="I52" s="87"/>
      <c r="J52" s="69"/>
    </row>
    <row r="53" spans="2:10" x14ac:dyDescent="0.35">
      <c r="B53" s="9" t="s">
        <v>9</v>
      </c>
      <c r="C53" s="103">
        <f>'MEL-REPR'!B54+'NEC-REPR'!B54+'ALB-REPR'!B54+'CER-REPR'!B58+'CIR-REPR'!B58</f>
        <v>149.36000000000004</v>
      </c>
      <c r="D53" s="103">
        <f>'MEL-REPR'!C54+'NEC-REPR'!C54+'ALB-REPR'!C54+'CER-REPR'!C58+'CIR-REPR'!C58</f>
        <v>147.16999999999999</v>
      </c>
      <c r="E53" s="103">
        <f>'MEL-REPR'!D54+'NEC-REPR'!D54+'ALB-REPR'!D54+'CER-REPR'!D58+'CIR-REPR'!D58</f>
        <v>736</v>
      </c>
      <c r="F53" s="103">
        <f>'MEL-REPR'!E54+'NEC-REPR'!E54+'ALB-REPR'!E54+'CER-REPR'!E58+'CIR-REPR'!E58</f>
        <v>736</v>
      </c>
      <c r="G53" s="84">
        <f t="shared" si="0"/>
        <v>0.20293478260869571</v>
      </c>
      <c r="H53" s="84">
        <f t="shared" si="0"/>
        <v>0.19995923913043476</v>
      </c>
      <c r="I53" s="85">
        <f t="shared" ref="I53:I67" si="9">D53-C53</f>
        <v>-2.1900000000000546</v>
      </c>
      <c r="J53" s="84">
        <f t="shared" ref="J53:J62" si="10">(D53/C53)-1</f>
        <v>-1.4662560257097335E-2</v>
      </c>
    </row>
    <row r="54" spans="2:10" x14ac:dyDescent="0.35">
      <c r="B54" s="7" t="s">
        <v>52</v>
      </c>
      <c r="C54" s="96">
        <f>'MEL-REPR'!B55+'NEC-REPR'!B55+'ALB-REPR'!B55+'CER-REPR'!B59+'CIR-REPR'!B59</f>
        <v>149.36000000000004</v>
      </c>
      <c r="D54" s="96">
        <f>'MEL-REPR'!C55+'NEC-REPR'!C55+'ALB-REPR'!C55+'CER-REPR'!C59+'CIR-REPR'!C59</f>
        <v>147.16999999999999</v>
      </c>
      <c r="E54" s="96">
        <f>'MEL-REPR'!D55+'NEC-REPR'!D55+'ALB-REPR'!D55+'CER-REPR'!D59+'CIR-REPR'!D59</f>
        <v>736</v>
      </c>
      <c r="F54" s="96">
        <f>'MEL-REPR'!E55+'NEC-REPR'!E55+'ALB-REPR'!E55+'CER-REPR'!E59+'CIR-REPR'!E59</f>
        <v>736</v>
      </c>
      <c r="G54" s="86">
        <f t="shared" si="0"/>
        <v>0.20293478260869571</v>
      </c>
      <c r="H54" s="86">
        <f t="shared" si="0"/>
        <v>0.19995923913043476</v>
      </c>
      <c r="I54" s="87">
        <f t="shared" si="9"/>
        <v>-2.1900000000000546</v>
      </c>
      <c r="J54" s="69">
        <f t="shared" si="10"/>
        <v>-1.4662560257097335E-2</v>
      </c>
    </row>
    <row r="55" spans="2:10" x14ac:dyDescent="0.35">
      <c r="B55" s="9" t="s">
        <v>10</v>
      </c>
      <c r="C55" s="103">
        <f>'MEL-REPR'!B56+'NEC-REPR'!B56+'ALB-REPR'!B56+'CER-REPR'!B60+'CIR-REPR'!B60</f>
        <v>860.11000000000013</v>
      </c>
      <c r="D55" s="103">
        <f>'MEL-REPR'!C56+'NEC-REPR'!C56+'ALB-REPR'!C56+'CER-REPR'!C60+'CIR-REPR'!C60</f>
        <v>810.91</v>
      </c>
      <c r="E55" s="103">
        <f>'MEL-REPR'!D56+'NEC-REPR'!D56+'ALB-REPR'!D56+'CER-REPR'!D60+'CIR-REPR'!D60</f>
        <v>1230</v>
      </c>
      <c r="F55" s="103">
        <f>'MEL-REPR'!E56+'NEC-REPR'!E56+'ALB-REPR'!E56+'CER-REPR'!E60+'CIR-REPR'!E60</f>
        <v>1186</v>
      </c>
      <c r="G55" s="84">
        <f t="shared" si="0"/>
        <v>0.69927642276422775</v>
      </c>
      <c r="H55" s="84">
        <f t="shared" si="0"/>
        <v>0.68373524451939294</v>
      </c>
      <c r="I55" s="85">
        <f t="shared" si="9"/>
        <v>-49.200000000000159</v>
      </c>
      <c r="J55" s="84">
        <f t="shared" si="10"/>
        <v>-5.720198579251512E-2</v>
      </c>
    </row>
    <row r="56" spans="2:10" x14ac:dyDescent="0.35">
      <c r="B56" s="7" t="s">
        <v>54</v>
      </c>
      <c r="C56" s="96">
        <f>'MEL-REPR'!B57+'NEC-REPR'!B57+'ALB-REPR'!B57+'CER-REPR'!B61+'CIR-REPR'!B61</f>
        <v>860.11000000000013</v>
      </c>
      <c r="D56" s="96">
        <f>'MEL-REPR'!C57+'NEC-REPR'!C57+'ALB-REPR'!C57+'CER-REPR'!C61+'CIR-REPR'!C61</f>
        <v>810.91</v>
      </c>
      <c r="E56" s="96">
        <f>'MEL-REPR'!D57+'NEC-REPR'!D57+'ALB-REPR'!D57+'CER-REPR'!D61+'CIR-REPR'!D61</f>
        <v>1230</v>
      </c>
      <c r="F56" s="96">
        <f>'MEL-REPR'!E57+'NEC-REPR'!E57+'ALB-REPR'!E57+'CER-REPR'!E61+'CIR-REPR'!E61</f>
        <v>1186</v>
      </c>
      <c r="G56" s="86">
        <f t="shared" si="0"/>
        <v>0.69927642276422775</v>
      </c>
      <c r="H56" s="86">
        <f t="shared" si="0"/>
        <v>0.68373524451939294</v>
      </c>
      <c r="I56" s="87">
        <f t="shared" si="9"/>
        <v>-49.200000000000159</v>
      </c>
      <c r="J56" s="69">
        <f t="shared" si="10"/>
        <v>-5.720198579251512E-2</v>
      </c>
    </row>
    <row r="57" spans="2:10" x14ac:dyDescent="0.35">
      <c r="B57" s="9" t="s">
        <v>11</v>
      </c>
      <c r="C57" s="103">
        <f>'MEL-REPR'!B58+'NEC-REPR'!B58+'ALB-REPR'!B58+'CER-REPR'!B62+'CIR-REPR'!B62</f>
        <v>28.479999999999997</v>
      </c>
      <c r="D57" s="103">
        <f>'MEL-REPR'!C58+'NEC-REPR'!C58+'ALB-REPR'!C58+'CER-REPR'!C62+'CIR-REPR'!C62</f>
        <v>28.040000000000003</v>
      </c>
      <c r="E57" s="103">
        <f>'MEL-REPR'!D58+'NEC-REPR'!D58+'ALB-REPR'!D58+'CER-REPR'!D62+'CIR-REPR'!D62</f>
        <v>406</v>
      </c>
      <c r="F57" s="103">
        <f>'MEL-REPR'!E58+'NEC-REPR'!E58+'ALB-REPR'!E58+'CER-REPR'!E62+'CIR-REPR'!E62</f>
        <v>570</v>
      </c>
      <c r="G57" s="84">
        <f t="shared" si="0"/>
        <v>7.0147783251231513E-2</v>
      </c>
      <c r="H57" s="84">
        <f t="shared" si="0"/>
        <v>4.9192982456140358E-2</v>
      </c>
      <c r="I57" s="85">
        <f t="shared" si="9"/>
        <v>-0.43999999999999417</v>
      </c>
      <c r="J57" s="84">
        <f t="shared" si="10"/>
        <v>-1.5449438202246979E-2</v>
      </c>
    </row>
    <row r="58" spans="2:10" x14ac:dyDescent="0.35">
      <c r="B58" s="7" t="s">
        <v>55</v>
      </c>
      <c r="C58" s="96">
        <f>'MEL-REPR'!B59+'NEC-REPR'!B59+'ALB-REPR'!B59+'CER-REPR'!B63+'CIR-REPR'!B63</f>
        <v>28.479999999999997</v>
      </c>
      <c r="D58" s="96">
        <f>'MEL-REPR'!C59+'NEC-REPR'!C59+'ALB-REPR'!C59+'CER-REPR'!C63+'CIR-REPR'!C63</f>
        <v>28.040000000000003</v>
      </c>
      <c r="E58" s="96">
        <f>'MEL-REPR'!D59+'NEC-REPR'!D59+'ALB-REPR'!D59+'CER-REPR'!D63+'CIR-REPR'!D63</f>
        <v>406</v>
      </c>
      <c r="F58" s="96">
        <f>'MEL-REPR'!E59+'NEC-REPR'!E59+'ALB-REPR'!E59+'CER-REPR'!E63+'CIR-REPR'!E63</f>
        <v>570</v>
      </c>
      <c r="G58" s="86">
        <f t="shared" si="0"/>
        <v>7.0147783251231513E-2</v>
      </c>
      <c r="H58" s="86">
        <f t="shared" si="0"/>
        <v>4.9192982456140358E-2</v>
      </c>
      <c r="I58" s="87">
        <f t="shared" si="9"/>
        <v>-0.43999999999999417</v>
      </c>
      <c r="J58" s="69">
        <f t="shared" si="10"/>
        <v>-1.5449438202246979E-2</v>
      </c>
    </row>
    <row r="59" spans="2:10" x14ac:dyDescent="0.35">
      <c r="B59" s="9" t="s">
        <v>12</v>
      </c>
      <c r="C59" s="103">
        <f>'MEL-REPR'!B60+'NEC-REPR'!B60+'ALB-REPR'!B60+'CER-REPR'!B64+'CIR-REPR'!B64</f>
        <v>16653.250000000011</v>
      </c>
      <c r="D59" s="103">
        <f>'MEL-REPR'!C60+'NEC-REPR'!C60+'ALB-REPR'!C60+'CER-REPR'!C64+'CIR-REPR'!C64</f>
        <v>15884.619999999997</v>
      </c>
      <c r="E59" s="103">
        <f>'MEL-REPR'!D60+'NEC-REPR'!D60+'ALB-REPR'!D60+'CER-REPR'!D64+'CIR-REPR'!D64</f>
        <v>23623</v>
      </c>
      <c r="F59" s="103">
        <f>'MEL-REPR'!E60+'NEC-REPR'!E60+'ALB-REPR'!E60+'CER-REPR'!E64+'CIR-REPR'!E64</f>
        <v>22438</v>
      </c>
      <c r="G59" s="84">
        <f t="shared" si="0"/>
        <v>0.70495914998095122</v>
      </c>
      <c r="H59" s="84">
        <f t="shared" si="0"/>
        <v>0.70793386219805676</v>
      </c>
      <c r="I59" s="85">
        <f t="shared" si="9"/>
        <v>-768.63000000001375</v>
      </c>
      <c r="J59" s="167">
        <f t="shared" si="10"/>
        <v>-4.6154954738565346E-2</v>
      </c>
    </row>
    <row r="60" spans="2:10" x14ac:dyDescent="0.35">
      <c r="B60" s="7" t="s">
        <v>56</v>
      </c>
      <c r="C60" s="96">
        <f>'MEL-REPR'!B61+'NEC-REPR'!B61+'ALB-REPR'!B61+'CER-REPR'!B65+'CIR-REPR'!B65</f>
        <v>16653.250000000011</v>
      </c>
      <c r="D60" s="96">
        <f>'MEL-REPR'!C61+'NEC-REPR'!C61+'ALB-REPR'!C61+'CER-REPR'!C65+'CIR-REPR'!C65</f>
        <v>15884.619999999997</v>
      </c>
      <c r="E60" s="96">
        <f>'MEL-REPR'!D61+'NEC-REPR'!D61+'ALB-REPR'!D61+'CER-REPR'!D65+'CIR-REPR'!D65</f>
        <v>23623</v>
      </c>
      <c r="F60" s="96">
        <f>'MEL-REPR'!E61+'NEC-REPR'!E61+'ALB-REPR'!E61+'CER-REPR'!E65+'CIR-REPR'!E65</f>
        <v>22438</v>
      </c>
      <c r="G60" s="86">
        <f t="shared" si="0"/>
        <v>0.70495914998095122</v>
      </c>
      <c r="H60" s="86">
        <f t="shared" si="0"/>
        <v>0.70793386219805676</v>
      </c>
      <c r="I60" s="87">
        <f t="shared" si="9"/>
        <v>-768.63000000001375</v>
      </c>
      <c r="J60" s="69">
        <f t="shared" si="10"/>
        <v>-4.6154954738565346E-2</v>
      </c>
    </row>
    <row r="61" spans="2:10" x14ac:dyDescent="0.35">
      <c r="B61" s="9" t="s">
        <v>13</v>
      </c>
      <c r="C61" s="103">
        <f>'MEL-REPR'!B62+'NEC-REPR'!B62+'ALB-REPR'!B62+'CER-REPR'!B66+'CIR-REPR'!B66</f>
        <v>637.75000000000011</v>
      </c>
      <c r="D61" s="103">
        <f>'MEL-REPR'!C62+'NEC-REPR'!C62+'ALB-REPR'!C62+'CER-REPR'!C66+'CIR-REPR'!C66</f>
        <v>651.79999999999995</v>
      </c>
      <c r="E61" s="103">
        <f>'MEL-REPR'!D62+'NEC-REPR'!D62+'ALB-REPR'!D62+'CER-REPR'!D66+'CIR-REPR'!D66</f>
        <v>917</v>
      </c>
      <c r="F61" s="103">
        <f>'MEL-REPR'!E62+'NEC-REPR'!E62+'ALB-REPR'!E62+'CER-REPR'!E66+'CIR-REPR'!E66</f>
        <v>825</v>
      </c>
      <c r="G61" s="84">
        <f t="shared" si="0"/>
        <v>0.69547437295528913</v>
      </c>
      <c r="H61" s="84">
        <f t="shared" si="0"/>
        <v>0.79006060606060602</v>
      </c>
      <c r="I61" s="85">
        <f t="shared" si="9"/>
        <v>14.049999999999841</v>
      </c>
      <c r="J61" s="167">
        <f t="shared" si="10"/>
        <v>2.2030576244609801E-2</v>
      </c>
    </row>
    <row r="62" spans="2:10" x14ac:dyDescent="0.35">
      <c r="B62" s="7" t="s">
        <v>57</v>
      </c>
      <c r="C62" s="96">
        <f>'MEL-REPR'!B63+'NEC-REPR'!B63+'ALB-REPR'!B63+'CER-REPR'!B67+'CIR-REPR'!B67</f>
        <v>637.75000000000011</v>
      </c>
      <c r="D62" s="96">
        <f>'MEL-REPR'!C63+'NEC-REPR'!C63+'ALB-REPR'!C63+'CER-REPR'!C67+'CIR-REPR'!C67</f>
        <v>651.79999999999995</v>
      </c>
      <c r="E62" s="96">
        <f>'MEL-REPR'!D63+'NEC-REPR'!D63+'ALB-REPR'!D63+'CER-REPR'!D67+'CIR-REPR'!D67</f>
        <v>917</v>
      </c>
      <c r="F62" s="96">
        <f>'MEL-REPR'!E63+'NEC-REPR'!E63+'ALB-REPR'!E63+'CER-REPR'!E67+'CIR-REPR'!E67</f>
        <v>825</v>
      </c>
      <c r="G62" s="86">
        <f t="shared" si="0"/>
        <v>0.69547437295528913</v>
      </c>
      <c r="H62" s="86">
        <f t="shared" si="0"/>
        <v>0.79006060606060602</v>
      </c>
      <c r="I62" s="87">
        <f t="shared" si="9"/>
        <v>14.049999999999841</v>
      </c>
      <c r="J62" s="69">
        <f t="shared" si="10"/>
        <v>2.2030576244609801E-2</v>
      </c>
    </row>
    <row r="63" spans="2:10" x14ac:dyDescent="0.35">
      <c r="B63" s="9" t="s">
        <v>67</v>
      </c>
      <c r="C63" s="103">
        <f>'MEL-REPR'!B64+'NEC-REPR'!B64+'ALB-REPR'!B64+'CER-REPR'!B68+'CIR-REPR'!B68</f>
        <v>0</v>
      </c>
      <c r="D63" s="103">
        <f>'MEL-REPR'!C64+'NEC-REPR'!C64+'ALB-REPR'!C64+'CER-REPR'!C68+'CIR-REPR'!C68</f>
        <v>0</v>
      </c>
      <c r="E63" s="103">
        <f>'MEL-REPR'!D64+'NEC-REPR'!D64+'ALB-REPR'!D64+'CER-REPR'!D68+'CIR-REPR'!D68</f>
        <v>368</v>
      </c>
      <c r="F63" s="103">
        <f>'MEL-REPR'!E64+'NEC-REPR'!E64+'ALB-REPR'!E64+'CER-REPR'!E68+'CIR-REPR'!E68</f>
        <v>377</v>
      </c>
      <c r="G63" s="84">
        <f t="shared" si="0"/>
        <v>0</v>
      </c>
      <c r="H63" s="84">
        <f t="shared" si="0"/>
        <v>0</v>
      </c>
      <c r="I63" s="85">
        <f t="shared" si="9"/>
        <v>0</v>
      </c>
      <c r="J63" s="88"/>
    </row>
    <row r="64" spans="2:10" x14ac:dyDescent="0.35">
      <c r="B64" s="7" t="s">
        <v>66</v>
      </c>
      <c r="C64" s="96">
        <f>'MEL-REPR'!B65+'NEC-REPR'!B65+'ALB-REPR'!B65+'CER-REPR'!B69+'CIR-REPR'!B69</f>
        <v>0</v>
      </c>
      <c r="D64" s="96">
        <f>'MEL-REPR'!C65+'NEC-REPR'!C65+'ALB-REPR'!C65+'CER-REPR'!C69+'CIR-REPR'!C69</f>
        <v>0</v>
      </c>
      <c r="E64" s="96">
        <f>'MEL-REPR'!D65+'NEC-REPR'!D65+'ALB-REPR'!D65+'CER-REPR'!D69+'CIR-REPR'!D69</f>
        <v>159</v>
      </c>
      <c r="F64" s="96">
        <f>'MEL-REPR'!E65+'NEC-REPR'!E65+'ALB-REPR'!E65+'CER-REPR'!E69+'CIR-REPR'!E69</f>
        <v>224</v>
      </c>
      <c r="G64" s="86">
        <f t="shared" si="0"/>
        <v>0</v>
      </c>
      <c r="H64" s="86">
        <f t="shared" si="0"/>
        <v>0</v>
      </c>
      <c r="I64" s="87">
        <f t="shared" si="9"/>
        <v>0</v>
      </c>
      <c r="J64" s="69"/>
    </row>
    <row r="65" spans="2:10" x14ac:dyDescent="0.35">
      <c r="B65" s="7" t="s">
        <v>65</v>
      </c>
      <c r="C65" s="96">
        <f>'MEL-REPR'!B66+'NEC-REPR'!B66+'ALB-REPR'!B66+'CER-REPR'!B70+'CIR-REPR'!B70</f>
        <v>0</v>
      </c>
      <c r="D65" s="96">
        <f>'MEL-REPR'!C66+'NEC-REPR'!C66+'ALB-REPR'!C66+'CER-REPR'!C70+'CIR-REPR'!C70</f>
        <v>0</v>
      </c>
      <c r="E65" s="96">
        <f>'MEL-REPR'!D66+'NEC-REPR'!D66+'ALB-REPR'!D66+'CER-REPR'!D70+'CIR-REPR'!D70</f>
        <v>209</v>
      </c>
      <c r="F65" s="96">
        <f>'MEL-REPR'!E66+'NEC-REPR'!E66+'ALB-REPR'!E66+'CER-REPR'!E70+'CIR-REPR'!E70</f>
        <v>153</v>
      </c>
      <c r="G65" s="86">
        <f t="shared" si="0"/>
        <v>0</v>
      </c>
      <c r="H65" s="86">
        <f t="shared" si="0"/>
        <v>0</v>
      </c>
      <c r="I65" s="87">
        <f t="shared" si="9"/>
        <v>0</v>
      </c>
      <c r="J65" s="69"/>
    </row>
    <row r="66" spans="2:10" x14ac:dyDescent="0.35">
      <c r="B66" s="9" t="s">
        <v>14</v>
      </c>
      <c r="C66" s="103">
        <f>'MEL-REPR'!B67+'NEC-REPR'!B67+'ALB-REPR'!B67+'CER-REPR'!B71+'CIR-REPR'!B71</f>
        <v>4.2299999999999995</v>
      </c>
      <c r="D66" s="103">
        <f>'MEL-REPR'!C67+'NEC-REPR'!C67+'ALB-REPR'!C67+'CER-REPR'!C71+'CIR-REPR'!C71</f>
        <v>3.84</v>
      </c>
      <c r="E66" s="103">
        <f>'MEL-REPR'!D67+'NEC-REPR'!D67+'ALB-REPR'!D67+'CER-REPR'!D71+'CIR-REPR'!D71</f>
        <v>38</v>
      </c>
      <c r="F66" s="103">
        <f>'MEL-REPR'!E67+'NEC-REPR'!E67+'ALB-REPR'!E67+'CER-REPR'!E71+'CIR-REPR'!E71</f>
        <v>38</v>
      </c>
      <c r="G66" s="84">
        <f t="shared" si="0"/>
        <v>0.1113157894736842</v>
      </c>
      <c r="H66" s="84">
        <f t="shared" si="0"/>
        <v>0.10105263157894737</v>
      </c>
      <c r="I66" s="85">
        <f t="shared" si="9"/>
        <v>-0.38999999999999968</v>
      </c>
      <c r="J66" s="84">
        <f>(D66/C66)-1</f>
        <v>-9.2198581560283599E-2</v>
      </c>
    </row>
    <row r="67" spans="2:10" x14ac:dyDescent="0.35">
      <c r="B67" s="7" t="s">
        <v>58</v>
      </c>
      <c r="C67" s="96">
        <f>'MEL-REPR'!B68+'NEC-REPR'!B68+'ALB-REPR'!B68+'CER-REPR'!B72+'CIR-REPR'!B72</f>
        <v>2.8599999999999994</v>
      </c>
      <c r="D67" s="96">
        <f>'MEL-REPR'!C68+'NEC-REPR'!C68+'ALB-REPR'!C68+'CER-REPR'!C72+'CIR-REPR'!C72</f>
        <v>1.88</v>
      </c>
      <c r="E67" s="96">
        <f>'MEL-REPR'!D68+'NEC-REPR'!D68+'ALB-REPR'!D68+'CER-REPR'!D72+'CIR-REPR'!D72</f>
        <v>5</v>
      </c>
      <c r="F67" s="96">
        <f>'MEL-REPR'!E68+'NEC-REPR'!E68+'ALB-REPR'!E68+'CER-REPR'!E72+'CIR-REPR'!E72</f>
        <v>5</v>
      </c>
      <c r="G67" s="86">
        <f t="shared" si="0"/>
        <v>0.57199999999999984</v>
      </c>
      <c r="H67" s="86">
        <f t="shared" si="0"/>
        <v>0.376</v>
      </c>
      <c r="I67" s="87">
        <f t="shared" si="9"/>
        <v>-0.97999999999999954</v>
      </c>
      <c r="J67" s="69">
        <f>(D67/C67)-1</f>
        <v>-0.3426573426573426</v>
      </c>
    </row>
    <row r="68" spans="2:10" x14ac:dyDescent="0.35">
      <c r="B68" s="7" t="s">
        <v>59</v>
      </c>
      <c r="C68" s="96">
        <f>'MEL-REPR'!B69+'NEC-REPR'!B69+'ALB-REPR'!B69+'CER-REPR'!B73+'CIR-REPR'!B73</f>
        <v>1.37</v>
      </c>
      <c r="D68" s="96">
        <f>'MEL-REPR'!C69+'NEC-REPR'!C69+'ALB-REPR'!C69+'CER-REPR'!C73+'CIR-REPR'!C73</f>
        <v>1.8000000000000003</v>
      </c>
      <c r="E68" s="96">
        <f>'MEL-REPR'!D69+'NEC-REPR'!D69+'ALB-REPR'!D69+'CER-REPR'!D73+'CIR-REPR'!D73</f>
        <v>9</v>
      </c>
      <c r="F68" s="96">
        <f>'MEL-REPR'!E69+'NEC-REPR'!E69+'ALB-REPR'!E69+'CER-REPR'!E73+'CIR-REPR'!E73</f>
        <v>9</v>
      </c>
      <c r="G68" s="86">
        <f t="shared" si="0"/>
        <v>0.15222222222222223</v>
      </c>
      <c r="H68" s="86">
        <f t="shared" si="0"/>
        <v>0.20000000000000004</v>
      </c>
      <c r="I68" s="87">
        <f t="shared" ref="I68:I69" si="11">D68-C68</f>
        <v>0.43000000000000016</v>
      </c>
      <c r="J68" s="69">
        <f t="shared" ref="J68" si="12">(D68/C68)-1</f>
        <v>0.3138686131386863</v>
      </c>
    </row>
    <row r="69" spans="2:10" x14ac:dyDescent="0.35">
      <c r="B69" s="7" t="s">
        <v>60</v>
      </c>
      <c r="C69" s="96">
        <f>'MEL-REPR'!B70+'CER-REPR'!B74+'CIR-REPR'!B74</f>
        <v>0</v>
      </c>
      <c r="D69" s="96">
        <f>'MEL-REPR'!C70+'CER-REPR'!C74+'CIR-REPR'!C74</f>
        <v>0.16</v>
      </c>
      <c r="E69" s="96">
        <f>'MEL-REPR'!D70+'CER-REPR'!D74+'CIR-REPR'!D74</f>
        <v>24</v>
      </c>
      <c r="F69" s="96">
        <f>'MEL-REPR'!E70+'CER-REPR'!E74+'CIR-REPR'!E74</f>
        <v>24</v>
      </c>
      <c r="G69" s="86">
        <f t="shared" si="0"/>
        <v>0</v>
      </c>
      <c r="H69" s="86">
        <f t="shared" si="0"/>
        <v>6.6666666666666671E-3</v>
      </c>
      <c r="I69" s="87">
        <f t="shared" si="11"/>
        <v>0.16</v>
      </c>
      <c r="J69" s="69"/>
    </row>
    <row r="70" spans="2:10" x14ac:dyDescent="0.35">
      <c r="B70" s="19" t="s">
        <v>15</v>
      </c>
      <c r="C70" s="107">
        <f>'MEL-REPR'!B71+'NEC-REPR'!B70+'ALB-REPR'!B70+'CER-REPR'!B75+'CIR-REPR'!B75</f>
        <v>114513.36</v>
      </c>
      <c r="D70" s="107">
        <f>'MEL-REPR'!C71+'NEC-REPR'!C70+'ALB-REPR'!C70+'CER-REPR'!C75+'CIR-REPR'!C75</f>
        <v>109949.27</v>
      </c>
      <c r="E70" s="107">
        <f>'MEL-REPR'!D71+'NEC-REPR'!D70+'ALB-REPR'!D70+'CER-REPR'!D75+'CIR-REPR'!D75</f>
        <v>140154</v>
      </c>
      <c r="F70" s="107">
        <f>'MEL-REPR'!E71+'NEC-REPR'!E70+'ALB-REPR'!E70+'CER-REPR'!E75+'CIR-REPR'!E75</f>
        <v>134158</v>
      </c>
      <c r="G70" s="89">
        <f t="shared" si="0"/>
        <v>0.81705381223511286</v>
      </c>
      <c r="H70" s="89">
        <f t="shared" si="0"/>
        <v>0.81955060451109885</v>
      </c>
      <c r="I70" s="235">
        <f>D70-C70</f>
        <v>-4564.0899999999965</v>
      </c>
      <c r="J70" s="91">
        <f>(D70/C70)-1</f>
        <v>-3.9856397541736532E-2</v>
      </c>
    </row>
    <row r="72" spans="2:10" x14ac:dyDescent="0.35">
      <c r="D72" s="111"/>
    </row>
    <row r="74" spans="2:10" x14ac:dyDescent="0.35">
      <c r="D74" s="111"/>
    </row>
  </sheetData>
  <mergeCells count="6">
    <mergeCell ref="I3:J3"/>
    <mergeCell ref="B2:C2"/>
    <mergeCell ref="B3:B4"/>
    <mergeCell ref="C3:D3"/>
    <mergeCell ref="E3:F3"/>
    <mergeCell ref="G3:H3"/>
  </mergeCells>
  <conditionalFormatting sqref="J5:J69">
    <cfRule type="cellIs" dxfId="12" priority="1" operator="lessThan">
      <formula>0</formula>
    </cfRule>
  </conditionalFormatting>
  <hyperlinks>
    <hyperlink ref="G1" r:id="rId1" location="ÍNDICE!A1"/>
  </hyperlinks>
  <pageMargins left="0.7" right="0.7" top="0.75" bottom="0.75" header="0.3" footer="0.3"/>
  <pageSetup paperSize="9" orientation="portrait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E1" sqref="E1"/>
    </sheetView>
  </sheetViews>
  <sheetFormatPr baseColWidth="10" defaultRowHeight="14.5" x14ac:dyDescent="0.35"/>
  <cols>
    <col min="1" max="1" width="14.7265625" bestFit="1" customWidth="1"/>
    <col min="8" max="8" width="15.26953125" customWidth="1"/>
  </cols>
  <sheetData>
    <row r="1" spans="1:13" x14ac:dyDescent="0.35">
      <c r="D1" s="43" t="s">
        <v>124</v>
      </c>
      <c r="E1" s="152" t="s">
        <v>125</v>
      </c>
      <c r="F1" s="198" t="s">
        <v>217</v>
      </c>
      <c r="G1" t="s">
        <v>242</v>
      </c>
    </row>
    <row r="2" spans="1:13" ht="18.5" x14ac:dyDescent="0.45">
      <c r="A2" s="266" t="s">
        <v>232</v>
      </c>
      <c r="B2" s="266"/>
      <c r="H2" s="266" t="s">
        <v>233</v>
      </c>
      <c r="I2" s="266"/>
    </row>
    <row r="3" spans="1:13" ht="15.5" x14ac:dyDescent="0.35">
      <c r="A3" s="202" t="s">
        <v>79</v>
      </c>
      <c r="B3" s="202" t="s">
        <v>239</v>
      </c>
      <c r="C3" s="202" t="s">
        <v>88</v>
      </c>
      <c r="D3" s="202" t="s">
        <v>89</v>
      </c>
      <c r="E3" s="202" t="s">
        <v>240</v>
      </c>
      <c r="F3" s="202" t="s">
        <v>90</v>
      </c>
      <c r="H3" s="202" t="s">
        <v>79</v>
      </c>
      <c r="I3" s="202" t="s">
        <v>239</v>
      </c>
      <c r="J3" s="202" t="s">
        <v>88</v>
      </c>
      <c r="K3" s="202" t="s">
        <v>89</v>
      </c>
      <c r="L3" s="202" t="s">
        <v>240</v>
      </c>
      <c r="M3" s="202" t="s">
        <v>90</v>
      </c>
    </row>
    <row r="4" spans="1:13" x14ac:dyDescent="0.35">
      <c r="A4" s="33" t="s">
        <v>0</v>
      </c>
      <c r="B4" s="96">
        <v>17.84</v>
      </c>
      <c r="C4" s="96">
        <v>71.81</v>
      </c>
      <c r="D4" s="96">
        <v>67.39</v>
      </c>
      <c r="E4" s="96">
        <v>182.33</v>
      </c>
      <c r="F4" s="96">
        <v>339.37</v>
      </c>
      <c r="H4" s="33" t="s">
        <v>0</v>
      </c>
      <c r="I4" s="96">
        <v>17.89</v>
      </c>
      <c r="J4" s="96">
        <v>17.47</v>
      </c>
      <c r="K4" s="96">
        <v>7.97</v>
      </c>
      <c r="L4" s="96">
        <v>22.06</v>
      </c>
      <c r="M4" s="96">
        <v>65.39</v>
      </c>
    </row>
    <row r="5" spans="1:13" x14ac:dyDescent="0.35">
      <c r="A5" s="33" t="s">
        <v>1</v>
      </c>
      <c r="B5" s="96">
        <v>527.80999999999995</v>
      </c>
      <c r="C5" s="96">
        <v>899.24</v>
      </c>
      <c r="D5" s="96">
        <v>789.07</v>
      </c>
      <c r="E5" s="96">
        <v>1167.04</v>
      </c>
      <c r="F5" s="96">
        <v>3383.16</v>
      </c>
      <c r="H5" s="33" t="s">
        <v>1</v>
      </c>
      <c r="I5" s="96">
        <v>2535.7599999999902</v>
      </c>
      <c r="J5" s="96">
        <v>1828.03</v>
      </c>
      <c r="K5" s="96">
        <v>722.35999999999899</v>
      </c>
      <c r="L5" s="96">
        <v>316.04000000000002</v>
      </c>
      <c r="M5" s="96">
        <v>5402.1899999999887</v>
      </c>
    </row>
    <row r="6" spans="1:13" x14ac:dyDescent="0.35">
      <c r="A6" s="33" t="s">
        <v>68</v>
      </c>
      <c r="B6" s="96">
        <v>0.31</v>
      </c>
      <c r="C6" s="96">
        <v>0</v>
      </c>
      <c r="D6" s="96">
        <v>0.16</v>
      </c>
      <c r="E6" s="96">
        <v>0.67</v>
      </c>
      <c r="F6" s="96">
        <v>1.1400000000000001</v>
      </c>
      <c r="H6" s="33" t="s">
        <v>68</v>
      </c>
      <c r="I6" s="96">
        <v>0</v>
      </c>
      <c r="J6" s="96">
        <v>0</v>
      </c>
      <c r="K6" s="96">
        <v>0</v>
      </c>
      <c r="L6" s="96">
        <v>0</v>
      </c>
      <c r="M6" s="96">
        <v>0</v>
      </c>
    </row>
    <row r="7" spans="1:13" x14ac:dyDescent="0.35">
      <c r="A7" s="33" t="s">
        <v>2</v>
      </c>
      <c r="B7" s="96">
        <v>137.21</v>
      </c>
      <c r="C7" s="96">
        <v>252.48</v>
      </c>
      <c r="D7" s="96">
        <v>186.59</v>
      </c>
      <c r="E7" s="96">
        <v>480.77499999999998</v>
      </c>
      <c r="F7" s="96">
        <v>1057.0549999999998</v>
      </c>
      <c r="H7" s="33" t="s">
        <v>2</v>
      </c>
      <c r="I7" s="96">
        <v>182.98</v>
      </c>
      <c r="J7" s="96">
        <v>97.99</v>
      </c>
      <c r="K7" s="96">
        <v>43.9</v>
      </c>
      <c r="L7" s="96">
        <v>25.34</v>
      </c>
      <c r="M7" s="96">
        <v>350.20999999999992</v>
      </c>
    </row>
    <row r="8" spans="1:13" x14ac:dyDescent="0.35">
      <c r="A8" s="33" t="s">
        <v>3</v>
      </c>
      <c r="B8" s="96">
        <v>30.24</v>
      </c>
      <c r="C8" s="96">
        <v>38.549999999999997</v>
      </c>
      <c r="D8" s="96">
        <v>64.02</v>
      </c>
      <c r="E8" s="96">
        <v>161.02000000000001</v>
      </c>
      <c r="F8" s="96">
        <v>293.83000000000004</v>
      </c>
      <c r="H8" s="33" t="s">
        <v>3</v>
      </c>
      <c r="I8" s="96">
        <v>17.010000000000002</v>
      </c>
      <c r="J8" s="96">
        <v>6.92</v>
      </c>
      <c r="K8" s="96">
        <v>1.4</v>
      </c>
      <c r="L8" s="96">
        <v>4.91</v>
      </c>
      <c r="M8" s="96">
        <v>30.24</v>
      </c>
    </row>
    <row r="9" spans="1:13" x14ac:dyDescent="0.35">
      <c r="A9" s="33" t="s">
        <v>4</v>
      </c>
      <c r="B9" s="96">
        <v>49.98</v>
      </c>
      <c r="C9" s="96">
        <v>31.44</v>
      </c>
      <c r="D9" s="96">
        <v>6.74</v>
      </c>
      <c r="E9" s="96">
        <v>6.13</v>
      </c>
      <c r="F9" s="96">
        <v>94.289999999999992</v>
      </c>
      <c r="H9" s="33" t="s">
        <v>4</v>
      </c>
      <c r="I9" s="96">
        <v>150.87</v>
      </c>
      <c r="J9" s="96">
        <v>7.48</v>
      </c>
      <c r="K9" s="96">
        <v>0</v>
      </c>
      <c r="L9" s="96">
        <v>0.03</v>
      </c>
      <c r="M9" s="96">
        <v>158.38</v>
      </c>
    </row>
    <row r="10" spans="1:13" x14ac:dyDescent="0.35">
      <c r="A10" s="33" t="s">
        <v>5</v>
      </c>
      <c r="B10" s="96">
        <v>0</v>
      </c>
      <c r="C10" s="96">
        <v>0</v>
      </c>
      <c r="D10" s="96">
        <v>0</v>
      </c>
      <c r="E10" s="96">
        <v>0.19</v>
      </c>
      <c r="F10" s="96">
        <v>0.19</v>
      </c>
      <c r="H10" s="33" t="s">
        <v>5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</row>
    <row r="11" spans="1:13" x14ac:dyDescent="0.35">
      <c r="A11" s="33" t="s">
        <v>6</v>
      </c>
      <c r="B11" s="96">
        <v>62.56</v>
      </c>
      <c r="C11" s="96">
        <v>171.44499999999999</v>
      </c>
      <c r="D11" s="96">
        <v>86.88</v>
      </c>
      <c r="E11" s="96">
        <v>152.76</v>
      </c>
      <c r="F11" s="96">
        <v>473.64499999999998</v>
      </c>
      <c r="H11" s="33" t="s">
        <v>6</v>
      </c>
      <c r="I11" s="96">
        <v>651.52999999999895</v>
      </c>
      <c r="J11" s="96">
        <v>781.68999999999801</v>
      </c>
      <c r="K11" s="96">
        <v>382.64</v>
      </c>
      <c r="L11" s="96">
        <v>306.83</v>
      </c>
      <c r="M11" s="96">
        <v>2122.6899999999969</v>
      </c>
    </row>
    <row r="12" spans="1:13" x14ac:dyDescent="0.35">
      <c r="A12" s="33" t="s">
        <v>7</v>
      </c>
      <c r="B12" s="96">
        <v>54.83</v>
      </c>
      <c r="C12" s="96">
        <v>451.12166666666701</v>
      </c>
      <c r="D12" s="96">
        <v>997.36</v>
      </c>
      <c r="E12" s="96">
        <v>4168.1199999999799</v>
      </c>
      <c r="F12" s="96">
        <v>5671.4316666666473</v>
      </c>
      <c r="H12" s="33" t="s">
        <v>7</v>
      </c>
      <c r="I12" s="96">
        <v>462.47</v>
      </c>
      <c r="J12" s="96">
        <v>167</v>
      </c>
      <c r="K12" s="96">
        <v>198.56</v>
      </c>
      <c r="L12" s="96">
        <v>327.55</v>
      </c>
      <c r="M12" s="96">
        <v>1155.58</v>
      </c>
    </row>
    <row r="13" spans="1:13" x14ac:dyDescent="0.35">
      <c r="A13" s="33" t="s">
        <v>8</v>
      </c>
      <c r="B13" s="96">
        <v>5.41</v>
      </c>
      <c r="C13" s="96">
        <v>5.67</v>
      </c>
      <c r="D13" s="96">
        <v>21.44</v>
      </c>
      <c r="E13" s="96">
        <v>4.28</v>
      </c>
      <c r="F13" s="96">
        <v>36.800000000000004</v>
      </c>
      <c r="H13" s="33" t="s">
        <v>8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</row>
    <row r="14" spans="1:13" x14ac:dyDescent="0.35">
      <c r="A14" s="33" t="s">
        <v>241</v>
      </c>
      <c r="B14" s="96">
        <v>3.0037500000000001</v>
      </c>
      <c r="C14" s="96">
        <v>6.84</v>
      </c>
      <c r="D14" s="96">
        <v>0</v>
      </c>
      <c r="E14" s="96">
        <v>0.83</v>
      </c>
      <c r="F14" s="96">
        <v>10.67375</v>
      </c>
      <c r="H14" s="33" t="s">
        <v>241</v>
      </c>
      <c r="I14" s="96">
        <v>0</v>
      </c>
      <c r="J14" s="96">
        <v>1.59</v>
      </c>
      <c r="K14" s="96">
        <v>0</v>
      </c>
      <c r="L14" s="96">
        <v>0.69</v>
      </c>
      <c r="M14" s="96">
        <v>2.2800000000000002</v>
      </c>
    </row>
    <row r="15" spans="1:13" x14ac:dyDescent="0.35">
      <c r="A15" s="33" t="s">
        <v>10</v>
      </c>
      <c r="B15" s="96">
        <v>56.749000000000002</v>
      </c>
      <c r="C15" s="96">
        <v>87.676000000000002</v>
      </c>
      <c r="D15" s="96">
        <v>31.760999999999999</v>
      </c>
      <c r="E15" s="96">
        <v>13.518000000000001</v>
      </c>
      <c r="F15" s="96">
        <v>189.70400000000001</v>
      </c>
      <c r="H15" s="33" t="s">
        <v>10</v>
      </c>
      <c r="I15" s="96">
        <v>56.753500000000003</v>
      </c>
      <c r="J15" s="96">
        <v>16.245000000000001</v>
      </c>
      <c r="K15" s="96">
        <v>8.9589999999999996</v>
      </c>
      <c r="L15" s="96">
        <v>0.64800000000000002</v>
      </c>
      <c r="M15" s="96">
        <v>82.605500000000006</v>
      </c>
    </row>
    <row r="16" spans="1:13" x14ac:dyDescent="0.35">
      <c r="A16" s="33" t="s">
        <v>11</v>
      </c>
      <c r="B16" s="96">
        <v>0</v>
      </c>
      <c r="C16" s="96">
        <v>0.28000000000000003</v>
      </c>
      <c r="D16" s="96">
        <v>0.43</v>
      </c>
      <c r="E16" s="96">
        <v>0</v>
      </c>
      <c r="F16" s="96">
        <v>0.71</v>
      </c>
      <c r="H16" s="33" t="s">
        <v>11</v>
      </c>
      <c r="I16" s="96">
        <v>0.48</v>
      </c>
      <c r="J16" s="96">
        <v>0.03</v>
      </c>
      <c r="K16" s="96">
        <v>0</v>
      </c>
      <c r="L16" s="96">
        <v>0</v>
      </c>
      <c r="M16" s="96">
        <v>0.51</v>
      </c>
    </row>
    <row r="17" spans="1:13" x14ac:dyDescent="0.35">
      <c r="A17" s="33" t="s">
        <v>12</v>
      </c>
      <c r="B17" s="96">
        <v>9.86</v>
      </c>
      <c r="C17" s="96">
        <v>2.75</v>
      </c>
      <c r="D17" s="96">
        <v>1.64</v>
      </c>
      <c r="E17" s="96">
        <v>0.69</v>
      </c>
      <c r="F17" s="96">
        <v>14.94</v>
      </c>
      <c r="H17" s="33" t="s">
        <v>12</v>
      </c>
      <c r="I17" s="96">
        <v>100.19</v>
      </c>
      <c r="J17" s="96">
        <v>57.26</v>
      </c>
      <c r="K17" s="96">
        <v>0.7</v>
      </c>
      <c r="L17" s="96">
        <v>1.21</v>
      </c>
      <c r="M17" s="96">
        <v>159.35999999999999</v>
      </c>
    </row>
    <row r="18" spans="1:13" x14ac:dyDescent="0.35">
      <c r="A18" s="33" t="s">
        <v>13</v>
      </c>
      <c r="B18" s="96">
        <v>4.8899999999999997</v>
      </c>
      <c r="C18" s="96">
        <v>2.1</v>
      </c>
      <c r="D18" s="96">
        <v>4.45</v>
      </c>
      <c r="E18" s="96">
        <v>38.81</v>
      </c>
      <c r="F18" s="96">
        <v>50.25</v>
      </c>
      <c r="H18" s="33" t="s">
        <v>13</v>
      </c>
      <c r="I18" s="96">
        <v>133.47</v>
      </c>
      <c r="J18" s="96">
        <v>10.32</v>
      </c>
      <c r="K18" s="96">
        <v>1.52</v>
      </c>
      <c r="L18" s="96">
        <v>2.5099999999999998</v>
      </c>
      <c r="M18" s="96">
        <v>147.82</v>
      </c>
    </row>
    <row r="19" spans="1:13" x14ac:dyDescent="0.35">
      <c r="A19" s="33" t="s">
        <v>14</v>
      </c>
      <c r="B19" s="96">
        <v>0</v>
      </c>
      <c r="C19" s="96">
        <v>0.01</v>
      </c>
      <c r="D19" s="96">
        <v>0.06</v>
      </c>
      <c r="E19" s="96">
        <v>1.03</v>
      </c>
      <c r="F19" s="96">
        <v>1.1000000000000001</v>
      </c>
      <c r="H19" s="33" t="s">
        <v>14</v>
      </c>
      <c r="I19" s="96">
        <v>0.19</v>
      </c>
      <c r="J19" s="96">
        <v>0.47</v>
      </c>
      <c r="K19" s="96">
        <v>0.79</v>
      </c>
      <c r="L19" s="96">
        <v>0.71</v>
      </c>
      <c r="M19" s="96">
        <v>2.16</v>
      </c>
    </row>
    <row r="20" spans="1:13" x14ac:dyDescent="0.35">
      <c r="A20" s="37" t="s">
        <v>15</v>
      </c>
      <c r="B20" s="131">
        <v>960.69275000000005</v>
      </c>
      <c r="C20" s="131">
        <v>2021.41266666667</v>
      </c>
      <c r="D20" s="131">
        <v>2257.991</v>
      </c>
      <c r="E20" s="131">
        <v>6378.1929999999802</v>
      </c>
      <c r="F20" s="131">
        <v>11618.28941666665</v>
      </c>
      <c r="H20" s="37" t="s">
        <v>15</v>
      </c>
      <c r="I20" s="131">
        <v>4309.5934999999999</v>
      </c>
      <c r="J20" s="131">
        <v>2992.4949999999999</v>
      </c>
      <c r="K20" s="131">
        <v>1368.799</v>
      </c>
      <c r="L20" s="131">
        <v>1008.528</v>
      </c>
      <c r="M20" s="131">
        <v>9679.415500000001</v>
      </c>
    </row>
    <row r="23" spans="1:13" x14ac:dyDescent="0.35">
      <c r="H23" s="43"/>
      <c r="I23" s="44"/>
    </row>
    <row r="24" spans="1:13" ht="23.5" x14ac:dyDescent="0.55000000000000004">
      <c r="A24" s="267" t="s">
        <v>231</v>
      </c>
      <c r="B24" s="267"/>
      <c r="C24" s="267"/>
    </row>
    <row r="25" spans="1:13" ht="15.5" x14ac:dyDescent="0.35">
      <c r="A25" s="202" t="s">
        <v>79</v>
      </c>
      <c r="B25" s="202" t="s">
        <v>239</v>
      </c>
      <c r="C25" s="202" t="s">
        <v>88</v>
      </c>
      <c r="D25" s="202" t="s">
        <v>89</v>
      </c>
      <c r="E25" s="202" t="s">
        <v>240</v>
      </c>
      <c r="F25" s="202" t="s">
        <v>90</v>
      </c>
    </row>
    <row r="26" spans="1:13" x14ac:dyDescent="0.35">
      <c r="A26" s="33" t="s">
        <v>0</v>
      </c>
      <c r="B26" s="96">
        <f t="shared" ref="B26:B42" si="0">B4+I4</f>
        <v>35.730000000000004</v>
      </c>
      <c r="C26" s="96">
        <f t="shared" ref="C26:C42" si="1">C4+J4</f>
        <v>89.28</v>
      </c>
      <c r="D26" s="96">
        <f t="shared" ref="D26:D42" si="2">D4+K4</f>
        <v>75.36</v>
      </c>
      <c r="E26" s="96">
        <f t="shared" ref="E26:E42" si="3">E4+L4</f>
        <v>204.39000000000001</v>
      </c>
      <c r="F26" s="96">
        <f t="shared" ref="F26:F42" si="4">F4+M4</f>
        <v>404.76</v>
      </c>
    </row>
    <row r="27" spans="1:13" x14ac:dyDescent="0.35">
      <c r="A27" s="33" t="s">
        <v>1</v>
      </c>
      <c r="B27" s="96">
        <f t="shared" si="0"/>
        <v>3063.5699999999902</v>
      </c>
      <c r="C27" s="96">
        <f t="shared" si="1"/>
        <v>2727.27</v>
      </c>
      <c r="D27" s="96">
        <f t="shared" si="2"/>
        <v>1511.4299999999989</v>
      </c>
      <c r="E27" s="96">
        <f t="shared" si="3"/>
        <v>1483.08</v>
      </c>
      <c r="F27" s="96">
        <f t="shared" si="4"/>
        <v>8785.3499999999876</v>
      </c>
    </row>
    <row r="28" spans="1:13" x14ac:dyDescent="0.35">
      <c r="A28" s="33" t="s">
        <v>68</v>
      </c>
      <c r="B28" s="96">
        <f t="shared" si="0"/>
        <v>0.31</v>
      </c>
      <c r="C28" s="96">
        <f t="shared" si="1"/>
        <v>0</v>
      </c>
      <c r="D28" s="96">
        <f t="shared" si="2"/>
        <v>0.16</v>
      </c>
      <c r="E28" s="96">
        <f t="shared" si="3"/>
        <v>0.67</v>
      </c>
      <c r="F28" s="96">
        <f t="shared" si="4"/>
        <v>1.1400000000000001</v>
      </c>
    </row>
    <row r="29" spans="1:13" x14ac:dyDescent="0.35">
      <c r="A29" s="33" t="s">
        <v>2</v>
      </c>
      <c r="B29" s="96">
        <f t="shared" si="0"/>
        <v>320.19</v>
      </c>
      <c r="C29" s="96">
        <f t="shared" si="1"/>
        <v>350.46999999999997</v>
      </c>
      <c r="D29" s="96">
        <f t="shared" si="2"/>
        <v>230.49</v>
      </c>
      <c r="E29" s="96">
        <f t="shared" si="3"/>
        <v>506.11499999999995</v>
      </c>
      <c r="F29" s="96">
        <f t="shared" si="4"/>
        <v>1407.2649999999999</v>
      </c>
    </row>
    <row r="30" spans="1:13" x14ac:dyDescent="0.35">
      <c r="A30" s="33" t="s">
        <v>3</v>
      </c>
      <c r="B30" s="96">
        <f t="shared" si="0"/>
        <v>47.25</v>
      </c>
      <c r="C30" s="96">
        <f t="shared" si="1"/>
        <v>45.47</v>
      </c>
      <c r="D30" s="96">
        <f t="shared" si="2"/>
        <v>65.42</v>
      </c>
      <c r="E30" s="96">
        <f t="shared" si="3"/>
        <v>165.93</v>
      </c>
      <c r="F30" s="96">
        <f t="shared" si="4"/>
        <v>324.07000000000005</v>
      </c>
    </row>
    <row r="31" spans="1:13" x14ac:dyDescent="0.35">
      <c r="A31" s="33" t="s">
        <v>4</v>
      </c>
      <c r="B31" s="96">
        <f t="shared" si="0"/>
        <v>200.85</v>
      </c>
      <c r="C31" s="96">
        <f t="shared" si="1"/>
        <v>38.92</v>
      </c>
      <c r="D31" s="96">
        <f t="shared" si="2"/>
        <v>6.74</v>
      </c>
      <c r="E31" s="96">
        <f t="shared" si="3"/>
        <v>6.16</v>
      </c>
      <c r="F31" s="96">
        <f t="shared" si="4"/>
        <v>252.67</v>
      </c>
    </row>
    <row r="32" spans="1:13" x14ac:dyDescent="0.35">
      <c r="A32" s="33" t="s">
        <v>5</v>
      </c>
      <c r="B32" s="96">
        <f t="shared" si="0"/>
        <v>0</v>
      </c>
      <c r="C32" s="96">
        <f t="shared" si="1"/>
        <v>0</v>
      </c>
      <c r="D32" s="96">
        <f t="shared" si="2"/>
        <v>0</v>
      </c>
      <c r="E32" s="96">
        <f t="shared" si="3"/>
        <v>0.19</v>
      </c>
      <c r="F32" s="96">
        <f t="shared" si="4"/>
        <v>0.19</v>
      </c>
    </row>
    <row r="33" spans="1:7" x14ac:dyDescent="0.35">
      <c r="A33" s="33" t="s">
        <v>6</v>
      </c>
      <c r="B33" s="96">
        <f t="shared" si="0"/>
        <v>714.08999999999901</v>
      </c>
      <c r="C33" s="96">
        <f t="shared" si="1"/>
        <v>953.13499999999794</v>
      </c>
      <c r="D33" s="96">
        <f t="shared" si="2"/>
        <v>469.52</v>
      </c>
      <c r="E33" s="96">
        <f t="shared" si="3"/>
        <v>459.59</v>
      </c>
      <c r="F33" s="96">
        <f t="shared" si="4"/>
        <v>2596.3349999999969</v>
      </c>
    </row>
    <row r="34" spans="1:7" x14ac:dyDescent="0.35">
      <c r="A34" s="33" t="s">
        <v>7</v>
      </c>
      <c r="B34" s="96">
        <f t="shared" si="0"/>
        <v>517.30000000000007</v>
      </c>
      <c r="C34" s="96">
        <f t="shared" si="1"/>
        <v>618.12166666666701</v>
      </c>
      <c r="D34" s="96">
        <f t="shared" si="2"/>
        <v>1195.92</v>
      </c>
      <c r="E34" s="96">
        <f t="shared" si="3"/>
        <v>4495.6699999999801</v>
      </c>
      <c r="F34" s="96">
        <f t="shared" si="4"/>
        <v>6827.0116666666472</v>
      </c>
    </row>
    <row r="35" spans="1:7" x14ac:dyDescent="0.35">
      <c r="A35" s="33" t="s">
        <v>8</v>
      </c>
      <c r="B35" s="96">
        <f t="shared" si="0"/>
        <v>5.41</v>
      </c>
      <c r="C35" s="96">
        <f t="shared" si="1"/>
        <v>5.67</v>
      </c>
      <c r="D35" s="96">
        <f t="shared" si="2"/>
        <v>21.44</v>
      </c>
      <c r="E35" s="96">
        <f t="shared" si="3"/>
        <v>4.28</v>
      </c>
      <c r="F35" s="96">
        <f t="shared" si="4"/>
        <v>36.800000000000004</v>
      </c>
    </row>
    <row r="36" spans="1:7" x14ac:dyDescent="0.35">
      <c r="A36" s="33" t="s">
        <v>241</v>
      </c>
      <c r="B36" s="96">
        <f t="shared" si="0"/>
        <v>3.0037500000000001</v>
      </c>
      <c r="C36" s="96">
        <f t="shared" si="1"/>
        <v>8.43</v>
      </c>
      <c r="D36" s="96">
        <f t="shared" si="2"/>
        <v>0</v>
      </c>
      <c r="E36" s="96">
        <f t="shared" si="3"/>
        <v>1.52</v>
      </c>
      <c r="F36" s="96">
        <f t="shared" si="4"/>
        <v>12.953749999999999</v>
      </c>
    </row>
    <row r="37" spans="1:7" x14ac:dyDescent="0.35">
      <c r="A37" s="33" t="s">
        <v>10</v>
      </c>
      <c r="B37" s="96">
        <f t="shared" si="0"/>
        <v>113.5025</v>
      </c>
      <c r="C37" s="96">
        <f t="shared" si="1"/>
        <v>103.92100000000001</v>
      </c>
      <c r="D37" s="96">
        <f t="shared" si="2"/>
        <v>40.72</v>
      </c>
      <c r="E37" s="96">
        <f t="shared" si="3"/>
        <v>14.166</v>
      </c>
      <c r="F37" s="96">
        <f t="shared" si="4"/>
        <v>272.30950000000001</v>
      </c>
    </row>
    <row r="38" spans="1:7" x14ac:dyDescent="0.35">
      <c r="A38" s="33" t="s">
        <v>11</v>
      </c>
      <c r="B38" s="96">
        <f t="shared" si="0"/>
        <v>0.48</v>
      </c>
      <c r="C38" s="96">
        <f t="shared" si="1"/>
        <v>0.31000000000000005</v>
      </c>
      <c r="D38" s="96">
        <f t="shared" si="2"/>
        <v>0.43</v>
      </c>
      <c r="E38" s="96">
        <f t="shared" si="3"/>
        <v>0</v>
      </c>
      <c r="F38" s="96">
        <f t="shared" si="4"/>
        <v>1.22</v>
      </c>
    </row>
    <row r="39" spans="1:7" x14ac:dyDescent="0.35">
      <c r="A39" s="33" t="s">
        <v>12</v>
      </c>
      <c r="B39" s="96">
        <f t="shared" si="0"/>
        <v>110.05</v>
      </c>
      <c r="C39" s="96">
        <f t="shared" si="1"/>
        <v>60.01</v>
      </c>
      <c r="D39" s="96">
        <f t="shared" si="2"/>
        <v>2.34</v>
      </c>
      <c r="E39" s="96">
        <f t="shared" si="3"/>
        <v>1.9</v>
      </c>
      <c r="F39" s="96">
        <f t="shared" si="4"/>
        <v>174.29999999999998</v>
      </c>
    </row>
    <row r="40" spans="1:7" x14ac:dyDescent="0.35">
      <c r="A40" s="33" t="s">
        <v>13</v>
      </c>
      <c r="B40" s="96">
        <f t="shared" si="0"/>
        <v>138.35999999999999</v>
      </c>
      <c r="C40" s="96">
        <f t="shared" si="1"/>
        <v>12.42</v>
      </c>
      <c r="D40" s="96">
        <f t="shared" si="2"/>
        <v>5.9700000000000006</v>
      </c>
      <c r="E40" s="96">
        <f t="shared" si="3"/>
        <v>41.32</v>
      </c>
      <c r="F40" s="96">
        <f t="shared" si="4"/>
        <v>198.07</v>
      </c>
    </row>
    <row r="41" spans="1:7" x14ac:dyDescent="0.35">
      <c r="A41" s="33" t="s">
        <v>14</v>
      </c>
      <c r="B41" s="96">
        <f t="shared" si="0"/>
        <v>0.19</v>
      </c>
      <c r="C41" s="96">
        <f t="shared" si="1"/>
        <v>0.48</v>
      </c>
      <c r="D41" s="96">
        <f t="shared" si="2"/>
        <v>0.85000000000000009</v>
      </c>
      <c r="E41" s="96">
        <f t="shared" si="3"/>
        <v>1.74</v>
      </c>
      <c r="F41" s="96">
        <f t="shared" si="4"/>
        <v>3.2600000000000002</v>
      </c>
    </row>
    <row r="42" spans="1:7" x14ac:dyDescent="0.35">
      <c r="A42" s="37" t="s">
        <v>15</v>
      </c>
      <c r="B42" s="131">
        <f t="shared" si="0"/>
        <v>5270.2862500000001</v>
      </c>
      <c r="C42" s="131">
        <f t="shared" si="1"/>
        <v>5013.9076666666697</v>
      </c>
      <c r="D42" s="131">
        <f t="shared" si="2"/>
        <v>3626.79</v>
      </c>
      <c r="E42" s="131">
        <f t="shared" si="3"/>
        <v>7386.7209999999804</v>
      </c>
      <c r="F42" s="131">
        <f t="shared" si="4"/>
        <v>21297.704916666651</v>
      </c>
    </row>
    <row r="46" spans="1:7" ht="15.5" x14ac:dyDescent="0.35">
      <c r="A46" s="202" t="s">
        <v>79</v>
      </c>
      <c r="B46" s="202" t="s">
        <v>239</v>
      </c>
      <c r="C46" s="202" t="s">
        <v>88</v>
      </c>
      <c r="D46" s="202" t="s">
        <v>89</v>
      </c>
      <c r="E46" s="202" t="s">
        <v>240</v>
      </c>
      <c r="F46" s="202" t="s">
        <v>90</v>
      </c>
      <c r="G46" s="202" t="s">
        <v>166</v>
      </c>
    </row>
    <row r="47" spans="1:7" x14ac:dyDescent="0.35">
      <c r="A47" s="33" t="s">
        <v>0</v>
      </c>
      <c r="B47" s="97">
        <f>IFERROR(B26/$F26,"")</f>
        <v>8.8274533056626164E-2</v>
      </c>
      <c r="C47" s="97">
        <f t="shared" ref="C47:F47" si="5">IFERROR(C26/$F26,"")</f>
        <v>0.22057515564779129</v>
      </c>
      <c r="D47" s="97">
        <f t="shared" si="5"/>
        <v>0.1861844055736733</v>
      </c>
      <c r="E47" s="97">
        <f t="shared" si="5"/>
        <v>0.50496590572190936</v>
      </c>
      <c r="F47" s="97">
        <f t="shared" si="5"/>
        <v>1</v>
      </c>
      <c r="G47" s="97">
        <f>F26/$F$42</f>
        <v>1.9004864683013451E-2</v>
      </c>
    </row>
    <row r="48" spans="1:7" x14ac:dyDescent="0.35">
      <c r="A48" s="33" t="s">
        <v>1</v>
      </c>
      <c r="B48" s="97">
        <f t="shared" ref="B48:F63" si="6">IFERROR(B27/$F27,"")</f>
        <v>0.34871348324198748</v>
      </c>
      <c r="C48" s="97">
        <f t="shared" si="6"/>
        <v>0.31043384725708184</v>
      </c>
      <c r="D48" s="97">
        <f t="shared" si="6"/>
        <v>0.17203981628506559</v>
      </c>
      <c r="E48" s="97">
        <f t="shared" si="6"/>
        <v>0.16881285321586528</v>
      </c>
      <c r="F48" s="97">
        <f t="shared" si="6"/>
        <v>1</v>
      </c>
      <c r="G48" s="97">
        <f t="shared" ref="G48:G62" si="7">F27/$F$42</f>
        <v>0.41250219375163555</v>
      </c>
    </row>
    <row r="49" spans="1:7" x14ac:dyDescent="0.35">
      <c r="A49" s="33" t="s">
        <v>68</v>
      </c>
      <c r="B49" s="97">
        <f t="shared" si="6"/>
        <v>0.27192982456140347</v>
      </c>
      <c r="C49" s="97">
        <f t="shared" si="6"/>
        <v>0</v>
      </c>
      <c r="D49" s="97">
        <f t="shared" si="6"/>
        <v>0.14035087719298245</v>
      </c>
      <c r="E49" s="97">
        <f t="shared" si="6"/>
        <v>0.58771929824561397</v>
      </c>
      <c r="F49" s="97">
        <f t="shared" si="6"/>
        <v>1</v>
      </c>
      <c r="G49" s="97">
        <f t="shared" si="7"/>
        <v>5.3526894304366383E-5</v>
      </c>
    </row>
    <row r="50" spans="1:7" x14ac:dyDescent="0.35">
      <c r="A50" s="33" t="s">
        <v>2</v>
      </c>
      <c r="B50" s="97">
        <f t="shared" si="6"/>
        <v>0.22752644313615419</v>
      </c>
      <c r="C50" s="97">
        <f t="shared" si="6"/>
        <v>0.24904335715021692</v>
      </c>
      <c r="D50" s="97">
        <f t="shared" si="6"/>
        <v>0.16378578306147032</v>
      </c>
      <c r="E50" s="97">
        <f t="shared" si="6"/>
        <v>0.35964441665215863</v>
      </c>
      <c r="F50" s="97">
        <f t="shared" si="6"/>
        <v>1</v>
      </c>
      <c r="G50" s="97">
        <f t="shared" si="7"/>
        <v>6.6075899046696612E-2</v>
      </c>
    </row>
    <row r="51" spans="1:7" x14ac:dyDescent="0.35">
      <c r="A51" s="33" t="s">
        <v>3</v>
      </c>
      <c r="B51" s="97">
        <f t="shared" si="6"/>
        <v>0.14580183293732835</v>
      </c>
      <c r="C51" s="97">
        <f t="shared" si="6"/>
        <v>0.14030919245841944</v>
      </c>
      <c r="D51" s="97">
        <f t="shared" si="6"/>
        <v>0.20186996636529142</v>
      </c>
      <c r="E51" s="97">
        <f t="shared" si="6"/>
        <v>0.51201900823896063</v>
      </c>
      <c r="F51" s="97">
        <f t="shared" si="6"/>
        <v>1</v>
      </c>
      <c r="G51" s="97">
        <f t="shared" si="7"/>
        <v>1.5216193541417558E-2</v>
      </c>
    </row>
    <row r="52" spans="1:7" x14ac:dyDescent="0.35">
      <c r="A52" s="33" t="s">
        <v>4</v>
      </c>
      <c r="B52" s="97">
        <f t="shared" si="6"/>
        <v>0.79491035738314797</v>
      </c>
      <c r="C52" s="97">
        <f t="shared" si="6"/>
        <v>0.15403490719119803</v>
      </c>
      <c r="D52" s="97">
        <f t="shared" si="6"/>
        <v>2.6675109827047138E-2</v>
      </c>
      <c r="E52" s="97">
        <f t="shared" si="6"/>
        <v>2.4379625598606881E-2</v>
      </c>
      <c r="F52" s="97">
        <f t="shared" si="6"/>
        <v>1</v>
      </c>
      <c r="G52" s="97">
        <f t="shared" si="7"/>
        <v>1.1863719634986187E-2</v>
      </c>
    </row>
    <row r="53" spans="1:7" x14ac:dyDescent="0.35">
      <c r="A53" s="33" t="s">
        <v>5</v>
      </c>
      <c r="B53" s="97">
        <f t="shared" si="6"/>
        <v>0</v>
      </c>
      <c r="C53" s="97">
        <f t="shared" si="6"/>
        <v>0</v>
      </c>
      <c r="D53" s="97">
        <f t="shared" si="6"/>
        <v>0</v>
      </c>
      <c r="E53" s="97">
        <f t="shared" si="6"/>
        <v>1</v>
      </c>
      <c r="F53" s="97">
        <f t="shared" si="6"/>
        <v>1</v>
      </c>
      <c r="G53" s="97">
        <f t="shared" si="7"/>
        <v>8.9211490507277299E-6</v>
      </c>
    </row>
    <row r="54" spans="1:7" x14ac:dyDescent="0.35">
      <c r="A54" s="33" t="s">
        <v>6</v>
      </c>
      <c r="B54" s="97">
        <f t="shared" si="6"/>
        <v>0.2750376973695613</v>
      </c>
      <c r="C54" s="97">
        <f t="shared" si="6"/>
        <v>0.36710786551042107</v>
      </c>
      <c r="D54" s="97">
        <f t="shared" si="6"/>
        <v>0.18083952956764074</v>
      </c>
      <c r="E54" s="97">
        <f t="shared" si="6"/>
        <v>0.17701490755237692</v>
      </c>
      <c r="F54" s="97">
        <f t="shared" si="6"/>
        <v>1</v>
      </c>
      <c r="G54" s="97">
        <f t="shared" si="7"/>
        <v>0.12190679747695343</v>
      </c>
    </row>
    <row r="55" spans="1:7" x14ac:dyDescent="0.35">
      <c r="A55" s="33" t="s">
        <v>7</v>
      </c>
      <c r="B55" s="97">
        <f t="shared" si="6"/>
        <v>7.5772537862466655E-2</v>
      </c>
      <c r="C55" s="97">
        <f t="shared" si="6"/>
        <v>9.0540590355907613E-2</v>
      </c>
      <c r="D55" s="97">
        <f t="shared" si="6"/>
        <v>0.17517474092495866</v>
      </c>
      <c r="E55" s="97">
        <f t="shared" si="6"/>
        <v>0.65851213085666704</v>
      </c>
      <c r="F55" s="97">
        <f t="shared" si="6"/>
        <v>1</v>
      </c>
      <c r="G55" s="97">
        <f t="shared" si="7"/>
        <v>0.32055151920731734</v>
      </c>
    </row>
    <row r="56" spans="1:7" x14ac:dyDescent="0.35">
      <c r="A56" s="33" t="s">
        <v>8</v>
      </c>
      <c r="B56" s="97">
        <f t="shared" si="6"/>
        <v>0.14701086956521739</v>
      </c>
      <c r="C56" s="97">
        <f t="shared" si="6"/>
        <v>0.15407608695652172</v>
      </c>
      <c r="D56" s="97">
        <f t="shared" si="6"/>
        <v>0.58260869565217388</v>
      </c>
      <c r="E56" s="97">
        <f t="shared" si="6"/>
        <v>0.11630434782608695</v>
      </c>
      <c r="F56" s="97">
        <f t="shared" si="6"/>
        <v>1</v>
      </c>
      <c r="G56" s="97">
        <f t="shared" si="7"/>
        <v>1.7278857108777921E-3</v>
      </c>
    </row>
    <row r="57" spans="1:7" x14ac:dyDescent="0.35">
      <c r="A57" s="33" t="s">
        <v>241</v>
      </c>
      <c r="B57" s="97">
        <f t="shared" si="6"/>
        <v>0.2318826594615459</v>
      </c>
      <c r="C57" s="97">
        <f t="shared" si="6"/>
        <v>0.65077680208433852</v>
      </c>
      <c r="D57" s="97">
        <f t="shared" si="6"/>
        <v>0</v>
      </c>
      <c r="E57" s="97">
        <f t="shared" si="6"/>
        <v>0.11734053845411561</v>
      </c>
      <c r="F57" s="97">
        <f t="shared" si="6"/>
        <v>1</v>
      </c>
      <c r="G57" s="97">
        <f t="shared" si="7"/>
        <v>6.0822281324139117E-4</v>
      </c>
    </row>
    <row r="58" spans="1:7" x14ac:dyDescent="0.35">
      <c r="A58" s="33" t="s">
        <v>10</v>
      </c>
      <c r="B58" s="97">
        <f t="shared" si="6"/>
        <v>0.41681432340774005</v>
      </c>
      <c r="C58" s="97">
        <f t="shared" si="6"/>
        <v>0.38162825755252755</v>
      </c>
      <c r="D58" s="97">
        <f t="shared" si="6"/>
        <v>0.14953573048314509</v>
      </c>
      <c r="E58" s="97">
        <f t="shared" si="6"/>
        <v>5.2021688556587266E-2</v>
      </c>
      <c r="F58" s="97">
        <f t="shared" si="6"/>
        <v>1</v>
      </c>
      <c r="G58" s="97">
        <f t="shared" si="7"/>
        <v>1.2785861249627068E-2</v>
      </c>
    </row>
    <row r="59" spans="1:7" x14ac:dyDescent="0.35">
      <c r="A59" s="33" t="s">
        <v>11</v>
      </c>
      <c r="B59" s="97">
        <f t="shared" si="6"/>
        <v>0.39344262295081966</v>
      </c>
      <c r="C59" s="97">
        <f t="shared" si="6"/>
        <v>0.25409836065573776</v>
      </c>
      <c r="D59" s="97">
        <f t="shared" si="6"/>
        <v>0.35245901639344263</v>
      </c>
      <c r="E59" s="97">
        <f t="shared" si="6"/>
        <v>0</v>
      </c>
      <c r="F59" s="97">
        <f t="shared" si="6"/>
        <v>1</v>
      </c>
      <c r="G59" s="97">
        <f t="shared" si="7"/>
        <v>5.7283167588883316E-5</v>
      </c>
    </row>
    <row r="60" spans="1:7" x14ac:dyDescent="0.35">
      <c r="A60" s="33" t="s">
        <v>12</v>
      </c>
      <c r="B60" s="97">
        <f t="shared" si="6"/>
        <v>0.63138267355134825</v>
      </c>
      <c r="C60" s="97">
        <f t="shared" si="6"/>
        <v>0.34429145152036722</v>
      </c>
      <c r="D60" s="97">
        <f t="shared" si="6"/>
        <v>1.3425129087779691E-2</v>
      </c>
      <c r="E60" s="97">
        <f t="shared" si="6"/>
        <v>1.0900745840504877E-2</v>
      </c>
      <c r="F60" s="97">
        <f t="shared" si="6"/>
        <v>1</v>
      </c>
      <c r="G60" s="97">
        <f t="shared" si="7"/>
        <v>8.18398041864128E-3</v>
      </c>
    </row>
    <row r="61" spans="1:7" x14ac:dyDescent="0.35">
      <c r="A61" s="33" t="s">
        <v>13</v>
      </c>
      <c r="B61" s="97">
        <f t="shared" si="6"/>
        <v>0.69854091987681122</v>
      </c>
      <c r="C61" s="97">
        <f t="shared" si="6"/>
        <v>6.2705104256071093E-2</v>
      </c>
      <c r="D61" s="97">
        <f t="shared" si="6"/>
        <v>3.014085929216944E-2</v>
      </c>
      <c r="E61" s="97">
        <f t="shared" si="6"/>
        <v>0.20861311657494827</v>
      </c>
      <c r="F61" s="97">
        <f t="shared" si="6"/>
        <v>1</v>
      </c>
      <c r="G61" s="97">
        <f t="shared" si="7"/>
        <v>9.3000631183033765E-3</v>
      </c>
    </row>
    <row r="62" spans="1:7" x14ac:dyDescent="0.35">
      <c r="A62" s="33" t="s">
        <v>14</v>
      </c>
      <c r="B62" s="97">
        <f t="shared" si="6"/>
        <v>5.8282208588957052E-2</v>
      </c>
      <c r="C62" s="97">
        <f t="shared" si="6"/>
        <v>0.14723926380368096</v>
      </c>
      <c r="D62" s="97">
        <f t="shared" si="6"/>
        <v>0.2607361963190184</v>
      </c>
      <c r="E62" s="97">
        <f t="shared" si="6"/>
        <v>0.53374233128834347</v>
      </c>
      <c r="F62" s="97">
        <f t="shared" si="6"/>
        <v>1</v>
      </c>
      <c r="G62" s="97">
        <f t="shared" si="7"/>
        <v>1.5306813634406526E-4</v>
      </c>
    </row>
    <row r="63" spans="1:7" x14ac:dyDescent="0.35">
      <c r="A63" s="37" t="s">
        <v>15</v>
      </c>
      <c r="B63" s="134">
        <f t="shared" si="6"/>
        <v>0.24745794303289953</v>
      </c>
      <c r="C63" s="134">
        <f t="shared" si="6"/>
        <v>0.23542009274168341</v>
      </c>
      <c r="D63" s="134">
        <f t="shared" si="6"/>
        <v>0.17029017981941486</v>
      </c>
      <c r="E63" s="134">
        <f t="shared" si="6"/>
        <v>0.34683178440600215</v>
      </c>
      <c r="F63" s="134">
        <f t="shared" si="6"/>
        <v>1</v>
      </c>
      <c r="G63" s="135"/>
    </row>
  </sheetData>
  <mergeCells count="3">
    <mergeCell ref="A2:B2"/>
    <mergeCell ref="H2:I2"/>
    <mergeCell ref="A24:C24"/>
  </mergeCells>
  <hyperlinks>
    <hyperlink ref="E1" location="ÍNDICE!A1" display="INDICE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E1" sqref="E1"/>
    </sheetView>
  </sheetViews>
  <sheetFormatPr baseColWidth="10" defaultRowHeight="14.5" x14ac:dyDescent="0.35"/>
  <cols>
    <col min="1" max="1" width="14.7265625" bestFit="1" customWidth="1"/>
    <col min="8" max="8" width="15" customWidth="1"/>
  </cols>
  <sheetData>
    <row r="1" spans="1:13" x14ac:dyDescent="0.35">
      <c r="D1" s="43" t="s">
        <v>124</v>
      </c>
      <c r="E1" s="152" t="s">
        <v>125</v>
      </c>
      <c r="F1" s="198" t="s">
        <v>217</v>
      </c>
      <c r="G1" t="s">
        <v>242</v>
      </c>
    </row>
    <row r="2" spans="1:13" ht="18.5" x14ac:dyDescent="0.45">
      <c r="A2" s="266" t="s">
        <v>235</v>
      </c>
      <c r="B2" s="266"/>
      <c r="H2" s="266" t="s">
        <v>236</v>
      </c>
      <c r="I2" s="266"/>
    </row>
    <row r="3" spans="1:13" ht="15.5" x14ac:dyDescent="0.35">
      <c r="A3" s="202" t="s">
        <v>79</v>
      </c>
      <c r="B3" s="202" t="s">
        <v>239</v>
      </c>
      <c r="C3" s="202" t="s">
        <v>88</v>
      </c>
      <c r="D3" s="202" t="s">
        <v>89</v>
      </c>
      <c r="E3" s="202" t="s">
        <v>240</v>
      </c>
      <c r="F3" s="202" t="s">
        <v>90</v>
      </c>
      <c r="H3" s="202" t="s">
        <v>79</v>
      </c>
      <c r="I3" s="202" t="s">
        <v>239</v>
      </c>
      <c r="J3" s="202" t="s">
        <v>88</v>
      </c>
      <c r="K3" s="202" t="s">
        <v>89</v>
      </c>
      <c r="L3" s="202" t="s">
        <v>240</v>
      </c>
      <c r="M3" s="202" t="s">
        <v>90</v>
      </c>
    </row>
    <row r="4" spans="1:13" x14ac:dyDescent="0.35">
      <c r="A4" s="33" t="s">
        <v>0</v>
      </c>
      <c r="B4" s="96">
        <v>51.77</v>
      </c>
      <c r="C4" s="96">
        <v>8.07</v>
      </c>
      <c r="D4" s="96">
        <v>11.76</v>
      </c>
      <c r="E4" s="96">
        <v>14.86</v>
      </c>
      <c r="F4" s="96">
        <v>86.460000000000008</v>
      </c>
      <c r="H4" s="33" t="s">
        <v>0</v>
      </c>
      <c r="I4" s="96">
        <v>650.25</v>
      </c>
      <c r="J4" s="96">
        <v>269.63</v>
      </c>
      <c r="K4" s="96">
        <v>75.91</v>
      </c>
      <c r="L4" s="96">
        <v>5.45</v>
      </c>
      <c r="M4" s="96">
        <v>1001.24</v>
      </c>
    </row>
    <row r="5" spans="1:13" x14ac:dyDescent="0.35">
      <c r="A5" s="33" t="s">
        <v>1</v>
      </c>
      <c r="B5" s="96">
        <v>34.74</v>
      </c>
      <c r="C5" s="96">
        <v>58.65</v>
      </c>
      <c r="D5" s="96">
        <v>35.020000000000003</v>
      </c>
      <c r="E5" s="96">
        <v>22.54</v>
      </c>
      <c r="F5" s="96">
        <v>150.94999999999999</v>
      </c>
      <c r="H5" s="33" t="s">
        <v>1</v>
      </c>
      <c r="I5" s="96">
        <v>596.44999999999902</v>
      </c>
      <c r="J5" s="96">
        <v>266.39</v>
      </c>
      <c r="K5" s="96">
        <v>65.2</v>
      </c>
      <c r="L5" s="96">
        <v>24.09</v>
      </c>
      <c r="M5" s="96">
        <v>952.12999999999909</v>
      </c>
    </row>
    <row r="6" spans="1:13" x14ac:dyDescent="0.35">
      <c r="A6" s="33" t="s">
        <v>68</v>
      </c>
      <c r="B6" s="96">
        <v>0.03</v>
      </c>
      <c r="C6" s="96">
        <v>0</v>
      </c>
      <c r="D6" s="96">
        <v>0</v>
      </c>
      <c r="E6" s="96">
        <v>7.0000000000000007E-2</v>
      </c>
      <c r="F6" s="96">
        <v>0.1</v>
      </c>
      <c r="H6" s="33" t="s">
        <v>68</v>
      </c>
      <c r="I6" s="96">
        <v>0</v>
      </c>
      <c r="J6" s="96">
        <v>0</v>
      </c>
      <c r="K6" s="96">
        <v>0</v>
      </c>
      <c r="L6" s="96">
        <v>0</v>
      </c>
      <c r="M6" s="96">
        <v>0</v>
      </c>
    </row>
    <row r="7" spans="1:13" x14ac:dyDescent="0.35">
      <c r="A7" s="33" t="s">
        <v>2</v>
      </c>
      <c r="B7" s="96">
        <v>84.825000000000003</v>
      </c>
      <c r="C7" s="96">
        <v>155.63</v>
      </c>
      <c r="D7" s="96">
        <v>91.713333333333296</v>
      </c>
      <c r="E7" s="96">
        <v>57.625</v>
      </c>
      <c r="F7" s="96">
        <v>389.79333333333329</v>
      </c>
      <c r="H7" s="33" t="s">
        <v>2</v>
      </c>
      <c r="I7" s="96">
        <v>134.523333333333</v>
      </c>
      <c r="J7" s="96">
        <v>97.284999999999997</v>
      </c>
      <c r="K7" s="96">
        <v>32.31</v>
      </c>
      <c r="L7" s="96">
        <v>21.84</v>
      </c>
      <c r="M7" s="96">
        <v>285.95833333333297</v>
      </c>
    </row>
    <row r="8" spans="1:13" x14ac:dyDescent="0.35">
      <c r="A8" s="33" t="s">
        <v>3</v>
      </c>
      <c r="B8" s="96">
        <v>9.26</v>
      </c>
      <c r="C8" s="96">
        <v>17.64</v>
      </c>
      <c r="D8" s="96">
        <v>6.58</v>
      </c>
      <c r="E8" s="96">
        <v>7.52</v>
      </c>
      <c r="F8" s="96">
        <v>41</v>
      </c>
      <c r="H8" s="33" t="s">
        <v>3</v>
      </c>
      <c r="I8" s="96">
        <v>5.74</v>
      </c>
      <c r="J8" s="96">
        <v>2.82</v>
      </c>
      <c r="K8" s="96">
        <v>0.11</v>
      </c>
      <c r="L8" s="96">
        <v>0</v>
      </c>
      <c r="M8" s="96">
        <v>8.67</v>
      </c>
    </row>
    <row r="9" spans="1:13" x14ac:dyDescent="0.35">
      <c r="A9" s="33" t="s">
        <v>4</v>
      </c>
      <c r="B9" s="96">
        <v>68.19</v>
      </c>
      <c r="C9" s="96">
        <v>94.42</v>
      </c>
      <c r="D9" s="96">
        <v>33.299999999999997</v>
      </c>
      <c r="E9" s="96">
        <v>8.67</v>
      </c>
      <c r="F9" s="96">
        <v>204.58</v>
      </c>
      <c r="H9" s="33" t="s">
        <v>4</v>
      </c>
      <c r="I9" s="96">
        <v>90.94</v>
      </c>
      <c r="J9" s="96">
        <v>34.22</v>
      </c>
      <c r="K9" s="96">
        <v>1.36</v>
      </c>
      <c r="L9" s="96">
        <v>0.08</v>
      </c>
      <c r="M9" s="96">
        <v>126.6</v>
      </c>
    </row>
    <row r="10" spans="1:13" x14ac:dyDescent="0.35">
      <c r="A10" s="33" t="s">
        <v>5</v>
      </c>
      <c r="B10" s="96">
        <v>0</v>
      </c>
      <c r="C10" s="96">
        <v>0</v>
      </c>
      <c r="D10" s="96">
        <v>0</v>
      </c>
      <c r="E10" s="96">
        <v>0.15</v>
      </c>
      <c r="F10" s="96">
        <v>0.15</v>
      </c>
      <c r="H10" s="33" t="s">
        <v>5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</row>
    <row r="11" spans="1:13" x14ac:dyDescent="0.35">
      <c r="A11" s="33" t="s">
        <v>6</v>
      </c>
      <c r="B11" s="96">
        <v>11.18</v>
      </c>
      <c r="C11" s="96">
        <v>4.63</v>
      </c>
      <c r="D11" s="96">
        <v>2.89</v>
      </c>
      <c r="E11" s="96">
        <v>6.61</v>
      </c>
      <c r="F11" s="96">
        <v>25.31</v>
      </c>
      <c r="H11" s="33" t="s">
        <v>6</v>
      </c>
      <c r="I11" s="96">
        <v>253.97499999999999</v>
      </c>
      <c r="J11" s="96">
        <v>96.073333333333395</v>
      </c>
      <c r="K11" s="96">
        <v>21.24</v>
      </c>
      <c r="L11" s="96">
        <v>5.95</v>
      </c>
      <c r="M11" s="96">
        <v>377.2383333333334</v>
      </c>
    </row>
    <row r="12" spans="1:13" x14ac:dyDescent="0.35">
      <c r="A12" s="33" t="s">
        <v>7</v>
      </c>
      <c r="B12" s="96">
        <v>51.15</v>
      </c>
      <c r="C12" s="96">
        <v>35.606666666666698</v>
      </c>
      <c r="D12" s="96">
        <v>24.71</v>
      </c>
      <c r="E12" s="96">
        <v>66.27</v>
      </c>
      <c r="F12" s="96">
        <v>177.73666666666668</v>
      </c>
      <c r="H12" s="33" t="s">
        <v>7</v>
      </c>
      <c r="I12" s="96">
        <v>5843.0690000000004</v>
      </c>
      <c r="J12" s="96">
        <v>930.729999999999</v>
      </c>
      <c r="K12" s="96">
        <v>145.63</v>
      </c>
      <c r="L12" s="96">
        <v>25.17</v>
      </c>
      <c r="M12" s="96">
        <v>6944.5989999999993</v>
      </c>
    </row>
    <row r="13" spans="1:13" x14ac:dyDescent="0.35">
      <c r="A13" s="33" t="s">
        <v>8</v>
      </c>
      <c r="B13" s="96">
        <v>0</v>
      </c>
      <c r="C13" s="96">
        <v>0.01</v>
      </c>
      <c r="D13" s="96">
        <v>0</v>
      </c>
      <c r="E13" s="96">
        <v>0.14000000000000001</v>
      </c>
      <c r="F13" s="96">
        <v>0.15000000000000002</v>
      </c>
      <c r="H13" s="33" t="s">
        <v>8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</row>
    <row r="14" spans="1:13" x14ac:dyDescent="0.35">
      <c r="A14" s="33" t="s">
        <v>241</v>
      </c>
      <c r="B14" s="96">
        <v>13.27</v>
      </c>
      <c r="C14" s="96">
        <v>1.91</v>
      </c>
      <c r="D14" s="96">
        <v>0.57999999999999996</v>
      </c>
      <c r="E14" s="96">
        <v>1.84666666666667</v>
      </c>
      <c r="F14" s="96">
        <v>17.606666666666669</v>
      </c>
      <c r="H14" s="33" t="s">
        <v>241</v>
      </c>
      <c r="I14" s="96">
        <v>5.81</v>
      </c>
      <c r="J14" s="96">
        <v>0.12</v>
      </c>
      <c r="K14" s="96">
        <v>0</v>
      </c>
      <c r="L14" s="96">
        <v>0.01</v>
      </c>
      <c r="M14" s="96">
        <v>5.9399999999999995</v>
      </c>
    </row>
    <row r="15" spans="1:13" x14ac:dyDescent="0.35">
      <c r="A15" s="33" t="s">
        <v>10</v>
      </c>
      <c r="B15" s="96">
        <v>31.390999999999998</v>
      </c>
      <c r="C15" s="96">
        <v>11.22</v>
      </c>
      <c r="D15" s="96">
        <v>4.8419999999999996</v>
      </c>
      <c r="E15" s="96">
        <v>2.67</v>
      </c>
      <c r="F15" s="96">
        <v>50.122999999999998</v>
      </c>
      <c r="H15" s="33" t="s">
        <v>10</v>
      </c>
      <c r="I15" s="96">
        <v>86.957999999999899</v>
      </c>
      <c r="J15" s="96">
        <v>23.451000000000001</v>
      </c>
      <c r="K15" s="96">
        <v>7.5229999999999997</v>
      </c>
      <c r="L15" s="96">
        <v>1.9950000000000001</v>
      </c>
      <c r="M15" s="96">
        <v>119.92699999999991</v>
      </c>
    </row>
    <row r="16" spans="1:13" x14ac:dyDescent="0.35">
      <c r="A16" s="33" t="s">
        <v>11</v>
      </c>
      <c r="B16" s="96">
        <v>1.41</v>
      </c>
      <c r="C16" s="96">
        <v>0</v>
      </c>
      <c r="D16" s="96">
        <v>0</v>
      </c>
      <c r="E16" s="96">
        <v>0</v>
      </c>
      <c r="F16" s="96">
        <v>1.41</v>
      </c>
      <c r="H16" s="33" t="s">
        <v>11</v>
      </c>
      <c r="I16" s="96">
        <v>23.83</v>
      </c>
      <c r="J16" s="96">
        <v>1.55</v>
      </c>
      <c r="K16" s="96">
        <v>0</v>
      </c>
      <c r="L16" s="96">
        <v>0</v>
      </c>
      <c r="M16" s="96">
        <v>25.38</v>
      </c>
    </row>
    <row r="17" spans="1:13" x14ac:dyDescent="0.35">
      <c r="A17" s="33" t="s">
        <v>12</v>
      </c>
      <c r="B17" s="96">
        <v>57.46</v>
      </c>
      <c r="C17" s="96">
        <v>47.01</v>
      </c>
      <c r="D17" s="96">
        <v>18.62</v>
      </c>
      <c r="E17" s="96">
        <v>4.62</v>
      </c>
      <c r="F17" s="96">
        <v>127.71000000000001</v>
      </c>
      <c r="H17" s="33" t="s">
        <v>12</v>
      </c>
      <c r="I17" s="96">
        <v>169.935</v>
      </c>
      <c r="J17" s="96">
        <v>156.20500000000001</v>
      </c>
      <c r="K17" s="96">
        <v>4.3600000000000003</v>
      </c>
      <c r="L17" s="96">
        <v>10.92</v>
      </c>
      <c r="M17" s="96">
        <v>341.42</v>
      </c>
    </row>
    <row r="18" spans="1:13" x14ac:dyDescent="0.35">
      <c r="A18" s="33" t="s">
        <v>13</v>
      </c>
      <c r="B18" s="96">
        <v>1.6</v>
      </c>
      <c r="C18" s="96">
        <v>0.71</v>
      </c>
      <c r="D18" s="96">
        <v>0.47</v>
      </c>
      <c r="E18" s="96">
        <v>0.57999999999999996</v>
      </c>
      <c r="F18" s="96">
        <v>3.3600000000000003</v>
      </c>
      <c r="H18" s="33" t="s">
        <v>13</v>
      </c>
      <c r="I18" s="96">
        <v>54.69</v>
      </c>
      <c r="J18" s="96">
        <v>3.88</v>
      </c>
      <c r="K18" s="96">
        <v>0</v>
      </c>
      <c r="L18" s="96">
        <v>0.08</v>
      </c>
      <c r="M18" s="96">
        <v>58.65</v>
      </c>
    </row>
    <row r="19" spans="1:13" x14ac:dyDescent="0.35">
      <c r="A19" s="33" t="s">
        <v>14</v>
      </c>
      <c r="B19" s="96">
        <v>0.03</v>
      </c>
      <c r="C19" s="96">
        <v>0</v>
      </c>
      <c r="D19" s="96">
        <v>0.12</v>
      </c>
      <c r="E19" s="96">
        <v>0.34</v>
      </c>
      <c r="F19" s="96">
        <v>0.49</v>
      </c>
      <c r="H19" s="33" t="s">
        <v>14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</row>
    <row r="20" spans="1:13" x14ac:dyDescent="0.35">
      <c r="A20" s="37" t="s">
        <v>15</v>
      </c>
      <c r="B20" s="131">
        <v>416.30599999999998</v>
      </c>
      <c r="C20" s="131">
        <v>435.506666666667</v>
      </c>
      <c r="D20" s="131">
        <v>230.60533333333299</v>
      </c>
      <c r="E20" s="131">
        <v>194.511666666667</v>
      </c>
      <c r="F20" s="131">
        <v>1276.9296666666669</v>
      </c>
      <c r="H20" s="37" t="s">
        <v>15</v>
      </c>
      <c r="I20" s="131">
        <v>7916.1703333333398</v>
      </c>
      <c r="J20" s="131">
        <v>1882.35433333333</v>
      </c>
      <c r="K20" s="131">
        <v>353.64299999999997</v>
      </c>
      <c r="L20" s="131">
        <v>95.584999999999994</v>
      </c>
      <c r="M20" s="131">
        <v>10247.752666666669</v>
      </c>
    </row>
    <row r="23" spans="1:13" x14ac:dyDescent="0.35">
      <c r="H23" s="43"/>
      <c r="I23" s="44"/>
    </row>
    <row r="24" spans="1:13" ht="23.5" x14ac:dyDescent="0.55000000000000004">
      <c r="A24" s="267" t="s">
        <v>234</v>
      </c>
      <c r="B24" s="267"/>
      <c r="C24" s="267"/>
    </row>
    <row r="25" spans="1:13" ht="15.5" x14ac:dyDescent="0.35">
      <c r="A25" s="202" t="s">
        <v>79</v>
      </c>
      <c r="B25" s="202" t="s">
        <v>239</v>
      </c>
      <c r="C25" s="202" t="s">
        <v>88</v>
      </c>
      <c r="D25" s="202" t="s">
        <v>89</v>
      </c>
      <c r="E25" s="202" t="s">
        <v>240</v>
      </c>
      <c r="F25" s="202" t="s">
        <v>90</v>
      </c>
    </row>
    <row r="26" spans="1:13" x14ac:dyDescent="0.35">
      <c r="A26" s="33" t="s">
        <v>0</v>
      </c>
      <c r="B26" s="96">
        <f t="shared" ref="B26:B42" si="0">B4+I4</f>
        <v>702.02</v>
      </c>
      <c r="C26" s="96">
        <f t="shared" ref="C26:C42" si="1">C4+J4</f>
        <v>277.7</v>
      </c>
      <c r="D26" s="96">
        <f t="shared" ref="D26:D42" si="2">D4+K4</f>
        <v>87.67</v>
      </c>
      <c r="E26" s="96">
        <f t="shared" ref="E26:E42" si="3">E4+L4</f>
        <v>20.309999999999999</v>
      </c>
      <c r="F26" s="96">
        <f t="shared" ref="F26:F42" si="4">F4+M4</f>
        <v>1087.7</v>
      </c>
    </row>
    <row r="27" spans="1:13" x14ac:dyDescent="0.35">
      <c r="A27" s="33" t="s">
        <v>1</v>
      </c>
      <c r="B27" s="96">
        <f t="shared" si="0"/>
        <v>631.18999999999903</v>
      </c>
      <c r="C27" s="96">
        <f t="shared" si="1"/>
        <v>325.03999999999996</v>
      </c>
      <c r="D27" s="96">
        <f t="shared" si="2"/>
        <v>100.22</v>
      </c>
      <c r="E27" s="96">
        <f t="shared" si="3"/>
        <v>46.629999999999995</v>
      </c>
      <c r="F27" s="96">
        <f t="shared" si="4"/>
        <v>1103.079999999999</v>
      </c>
    </row>
    <row r="28" spans="1:13" x14ac:dyDescent="0.35">
      <c r="A28" s="33" t="s">
        <v>68</v>
      </c>
      <c r="B28" s="96">
        <f t="shared" si="0"/>
        <v>0.03</v>
      </c>
      <c r="C28" s="96">
        <f t="shared" si="1"/>
        <v>0</v>
      </c>
      <c r="D28" s="96">
        <f t="shared" si="2"/>
        <v>0</v>
      </c>
      <c r="E28" s="96">
        <f t="shared" si="3"/>
        <v>7.0000000000000007E-2</v>
      </c>
      <c r="F28" s="96">
        <f t="shared" si="4"/>
        <v>0.1</v>
      </c>
    </row>
    <row r="29" spans="1:13" x14ac:dyDescent="0.35">
      <c r="A29" s="33" t="s">
        <v>2</v>
      </c>
      <c r="B29" s="96">
        <f t="shared" si="0"/>
        <v>219.34833333333302</v>
      </c>
      <c r="C29" s="96">
        <f t="shared" si="1"/>
        <v>252.91499999999999</v>
      </c>
      <c r="D29" s="96">
        <f t="shared" si="2"/>
        <v>124.0233333333333</v>
      </c>
      <c r="E29" s="96">
        <f t="shared" si="3"/>
        <v>79.465000000000003</v>
      </c>
      <c r="F29" s="96">
        <f t="shared" si="4"/>
        <v>675.75166666666632</v>
      </c>
    </row>
    <row r="30" spans="1:13" x14ac:dyDescent="0.35">
      <c r="A30" s="33" t="s">
        <v>3</v>
      </c>
      <c r="B30" s="96">
        <f t="shared" si="0"/>
        <v>15</v>
      </c>
      <c r="C30" s="96">
        <f t="shared" si="1"/>
        <v>20.46</v>
      </c>
      <c r="D30" s="96">
        <f t="shared" si="2"/>
        <v>6.69</v>
      </c>
      <c r="E30" s="96">
        <f t="shared" si="3"/>
        <v>7.52</v>
      </c>
      <c r="F30" s="96">
        <f t="shared" si="4"/>
        <v>49.67</v>
      </c>
    </row>
    <row r="31" spans="1:13" x14ac:dyDescent="0.35">
      <c r="A31" s="33" t="s">
        <v>4</v>
      </c>
      <c r="B31" s="96">
        <f t="shared" si="0"/>
        <v>159.13</v>
      </c>
      <c r="C31" s="96">
        <f t="shared" si="1"/>
        <v>128.63999999999999</v>
      </c>
      <c r="D31" s="96">
        <f t="shared" si="2"/>
        <v>34.659999999999997</v>
      </c>
      <c r="E31" s="96">
        <f t="shared" si="3"/>
        <v>8.75</v>
      </c>
      <c r="F31" s="96">
        <f t="shared" si="4"/>
        <v>331.18</v>
      </c>
    </row>
    <row r="32" spans="1:13" x14ac:dyDescent="0.35">
      <c r="A32" s="33" t="s">
        <v>5</v>
      </c>
      <c r="B32" s="96">
        <f t="shared" si="0"/>
        <v>0</v>
      </c>
      <c r="C32" s="96">
        <f t="shared" si="1"/>
        <v>0</v>
      </c>
      <c r="D32" s="96">
        <f t="shared" si="2"/>
        <v>0</v>
      </c>
      <c r="E32" s="96">
        <f t="shared" si="3"/>
        <v>0.15</v>
      </c>
      <c r="F32" s="96">
        <f t="shared" si="4"/>
        <v>0.15</v>
      </c>
    </row>
    <row r="33" spans="1:7" x14ac:dyDescent="0.35">
      <c r="A33" s="33" t="s">
        <v>6</v>
      </c>
      <c r="B33" s="96">
        <f t="shared" si="0"/>
        <v>265.15499999999997</v>
      </c>
      <c r="C33" s="96">
        <f t="shared" si="1"/>
        <v>100.70333333333339</v>
      </c>
      <c r="D33" s="96">
        <f t="shared" si="2"/>
        <v>24.13</v>
      </c>
      <c r="E33" s="96">
        <f t="shared" si="3"/>
        <v>12.56</v>
      </c>
      <c r="F33" s="96">
        <f t="shared" si="4"/>
        <v>402.5483333333334</v>
      </c>
    </row>
    <row r="34" spans="1:7" x14ac:dyDescent="0.35">
      <c r="A34" s="33" t="s">
        <v>7</v>
      </c>
      <c r="B34" s="96">
        <f t="shared" si="0"/>
        <v>5894.2190000000001</v>
      </c>
      <c r="C34" s="96">
        <f t="shared" si="1"/>
        <v>966.33666666666568</v>
      </c>
      <c r="D34" s="96">
        <f t="shared" si="2"/>
        <v>170.34</v>
      </c>
      <c r="E34" s="96">
        <f t="shared" si="3"/>
        <v>91.44</v>
      </c>
      <c r="F34" s="96">
        <f t="shared" si="4"/>
        <v>7122.3356666666659</v>
      </c>
    </row>
    <row r="35" spans="1:7" x14ac:dyDescent="0.35">
      <c r="A35" s="33" t="s">
        <v>8</v>
      </c>
      <c r="B35" s="96">
        <f t="shared" si="0"/>
        <v>0</v>
      </c>
      <c r="C35" s="96">
        <f t="shared" si="1"/>
        <v>0.01</v>
      </c>
      <c r="D35" s="96">
        <f t="shared" si="2"/>
        <v>0</v>
      </c>
      <c r="E35" s="96">
        <f t="shared" si="3"/>
        <v>0.14000000000000001</v>
      </c>
      <c r="F35" s="96">
        <f t="shared" si="4"/>
        <v>0.15000000000000002</v>
      </c>
    </row>
    <row r="36" spans="1:7" x14ac:dyDescent="0.35">
      <c r="A36" s="33" t="s">
        <v>241</v>
      </c>
      <c r="B36" s="96">
        <f t="shared" si="0"/>
        <v>19.079999999999998</v>
      </c>
      <c r="C36" s="96">
        <f t="shared" si="1"/>
        <v>2.0299999999999998</v>
      </c>
      <c r="D36" s="96">
        <f t="shared" si="2"/>
        <v>0.57999999999999996</v>
      </c>
      <c r="E36" s="96">
        <f t="shared" si="3"/>
        <v>1.85666666666667</v>
      </c>
      <c r="F36" s="96">
        <f t="shared" si="4"/>
        <v>23.546666666666667</v>
      </c>
    </row>
    <row r="37" spans="1:7" x14ac:dyDescent="0.35">
      <c r="A37" s="33" t="s">
        <v>10</v>
      </c>
      <c r="B37" s="96">
        <f t="shared" si="0"/>
        <v>118.3489999999999</v>
      </c>
      <c r="C37" s="96">
        <f t="shared" si="1"/>
        <v>34.670999999999999</v>
      </c>
      <c r="D37" s="96">
        <f t="shared" si="2"/>
        <v>12.364999999999998</v>
      </c>
      <c r="E37" s="96">
        <f t="shared" si="3"/>
        <v>4.665</v>
      </c>
      <c r="F37" s="96">
        <f t="shared" si="4"/>
        <v>170.0499999999999</v>
      </c>
    </row>
    <row r="38" spans="1:7" x14ac:dyDescent="0.35">
      <c r="A38" s="33" t="s">
        <v>11</v>
      </c>
      <c r="B38" s="96">
        <f t="shared" si="0"/>
        <v>25.24</v>
      </c>
      <c r="C38" s="96">
        <f t="shared" si="1"/>
        <v>1.55</v>
      </c>
      <c r="D38" s="96">
        <f t="shared" si="2"/>
        <v>0</v>
      </c>
      <c r="E38" s="96">
        <f t="shared" si="3"/>
        <v>0</v>
      </c>
      <c r="F38" s="96">
        <f t="shared" si="4"/>
        <v>26.79</v>
      </c>
    </row>
    <row r="39" spans="1:7" x14ac:dyDescent="0.35">
      <c r="A39" s="33" t="s">
        <v>12</v>
      </c>
      <c r="B39" s="96">
        <f t="shared" si="0"/>
        <v>227.39500000000001</v>
      </c>
      <c r="C39" s="96">
        <f t="shared" si="1"/>
        <v>203.215</v>
      </c>
      <c r="D39" s="96">
        <f t="shared" si="2"/>
        <v>22.98</v>
      </c>
      <c r="E39" s="96">
        <f t="shared" si="3"/>
        <v>15.54</v>
      </c>
      <c r="F39" s="96">
        <f t="shared" si="4"/>
        <v>469.13</v>
      </c>
    </row>
    <row r="40" spans="1:7" x14ac:dyDescent="0.35">
      <c r="A40" s="33" t="s">
        <v>13</v>
      </c>
      <c r="B40" s="96">
        <f t="shared" si="0"/>
        <v>56.29</v>
      </c>
      <c r="C40" s="96">
        <f t="shared" si="1"/>
        <v>4.59</v>
      </c>
      <c r="D40" s="96">
        <f t="shared" si="2"/>
        <v>0.47</v>
      </c>
      <c r="E40" s="96">
        <f t="shared" si="3"/>
        <v>0.65999999999999992</v>
      </c>
      <c r="F40" s="96">
        <f t="shared" si="4"/>
        <v>62.01</v>
      </c>
    </row>
    <row r="41" spans="1:7" x14ac:dyDescent="0.35">
      <c r="A41" s="33" t="s">
        <v>14</v>
      </c>
      <c r="B41" s="96">
        <f t="shared" si="0"/>
        <v>0.03</v>
      </c>
      <c r="C41" s="96">
        <f t="shared" si="1"/>
        <v>0</v>
      </c>
      <c r="D41" s="96">
        <f t="shared" si="2"/>
        <v>0.12</v>
      </c>
      <c r="E41" s="96">
        <f t="shared" si="3"/>
        <v>0.34</v>
      </c>
      <c r="F41" s="96">
        <f t="shared" si="4"/>
        <v>0.49</v>
      </c>
    </row>
    <row r="42" spans="1:7" x14ac:dyDescent="0.35">
      <c r="A42" s="37" t="s">
        <v>15</v>
      </c>
      <c r="B42" s="131">
        <f t="shared" si="0"/>
        <v>8332.4763333333394</v>
      </c>
      <c r="C42" s="131">
        <f t="shared" si="1"/>
        <v>2317.8609999999971</v>
      </c>
      <c r="D42" s="131">
        <f t="shared" si="2"/>
        <v>584.24833333333299</v>
      </c>
      <c r="E42" s="131">
        <f t="shared" si="3"/>
        <v>290.09666666666698</v>
      </c>
      <c r="F42" s="131">
        <f t="shared" si="4"/>
        <v>11524.682333333336</v>
      </c>
    </row>
    <row r="46" spans="1:7" ht="15.5" x14ac:dyDescent="0.35">
      <c r="A46" s="202" t="s">
        <v>79</v>
      </c>
      <c r="B46" s="202" t="s">
        <v>239</v>
      </c>
      <c r="C46" s="202" t="s">
        <v>88</v>
      </c>
      <c r="D46" s="202" t="s">
        <v>89</v>
      </c>
      <c r="E46" s="202" t="s">
        <v>240</v>
      </c>
      <c r="F46" s="202" t="s">
        <v>90</v>
      </c>
      <c r="G46" s="202" t="s">
        <v>166</v>
      </c>
    </row>
    <row r="47" spans="1:7" x14ac:dyDescent="0.35">
      <c r="A47" s="33" t="s">
        <v>0</v>
      </c>
      <c r="B47" s="97">
        <f t="shared" ref="B47:F56" si="5">B26/$F26</f>
        <v>0.64541693481658546</v>
      </c>
      <c r="C47" s="97">
        <f t="shared" si="5"/>
        <v>0.25530936839201984</v>
      </c>
      <c r="D47" s="97">
        <f t="shared" si="5"/>
        <v>8.0601268732187176E-2</v>
      </c>
      <c r="E47" s="97">
        <f t="shared" si="5"/>
        <v>1.8672428059207501E-2</v>
      </c>
      <c r="F47" s="97">
        <f t="shared" si="5"/>
        <v>1</v>
      </c>
      <c r="G47" s="97">
        <f>F26/$F$42</f>
        <v>9.4380041769481005E-2</v>
      </c>
    </row>
    <row r="48" spans="1:7" x14ac:dyDescent="0.35">
      <c r="A48" s="33" t="s">
        <v>1</v>
      </c>
      <c r="B48" s="97">
        <f t="shared" si="5"/>
        <v>0.57220691155673165</v>
      </c>
      <c r="C48" s="97">
        <f t="shared" si="5"/>
        <v>0.29466584472567742</v>
      </c>
      <c r="D48" s="97">
        <f t="shared" si="5"/>
        <v>9.0854697755375941E-2</v>
      </c>
      <c r="E48" s="97">
        <f t="shared" si="5"/>
        <v>4.2272545962214921E-2</v>
      </c>
      <c r="F48" s="97">
        <f t="shared" si="5"/>
        <v>1</v>
      </c>
      <c r="G48" s="97">
        <f t="shared" ref="G48:G62" si="6">F27/$F$42</f>
        <v>9.571456879201895E-2</v>
      </c>
    </row>
    <row r="49" spans="1:7" x14ac:dyDescent="0.35">
      <c r="A49" s="33" t="s">
        <v>68</v>
      </c>
      <c r="B49" s="97">
        <f t="shared" si="5"/>
        <v>0.3</v>
      </c>
      <c r="C49" s="97">
        <f t="shared" si="5"/>
        <v>0</v>
      </c>
      <c r="D49" s="97">
        <f t="shared" si="5"/>
        <v>0</v>
      </c>
      <c r="E49" s="97">
        <f t="shared" si="5"/>
        <v>0.70000000000000007</v>
      </c>
      <c r="F49" s="97">
        <f t="shared" si="5"/>
        <v>1</v>
      </c>
      <c r="G49" s="97">
        <f t="shared" si="6"/>
        <v>8.6770287551237485E-6</v>
      </c>
    </row>
    <row r="50" spans="1:7" x14ac:dyDescent="0.35">
      <c r="A50" s="33" t="s">
        <v>2</v>
      </c>
      <c r="B50" s="97">
        <f t="shared" si="5"/>
        <v>0.32459902676278979</v>
      </c>
      <c r="C50" s="97">
        <f t="shared" si="5"/>
        <v>0.37427210686371493</v>
      </c>
      <c r="D50" s="97">
        <f t="shared" si="5"/>
        <v>0.18353389188829233</v>
      </c>
      <c r="E50" s="97">
        <f t="shared" si="5"/>
        <v>0.11759497448520297</v>
      </c>
      <c r="F50" s="97">
        <f t="shared" si="5"/>
        <v>1</v>
      </c>
      <c r="G50" s="97">
        <f t="shared" si="6"/>
        <v>5.8635166429894608E-2</v>
      </c>
    </row>
    <row r="51" spans="1:7" x14ac:dyDescent="0.35">
      <c r="A51" s="33" t="s">
        <v>3</v>
      </c>
      <c r="B51" s="97">
        <f t="shared" si="5"/>
        <v>0.30199315482182404</v>
      </c>
      <c r="C51" s="97">
        <f t="shared" si="5"/>
        <v>0.41191866317696801</v>
      </c>
      <c r="D51" s="97">
        <f t="shared" si="5"/>
        <v>0.13468894705053353</v>
      </c>
      <c r="E51" s="97">
        <f t="shared" si="5"/>
        <v>0.15139923495067445</v>
      </c>
      <c r="F51" s="97">
        <f t="shared" si="5"/>
        <v>1</v>
      </c>
      <c r="G51" s="97">
        <f t="shared" si="6"/>
        <v>4.3098801826699654E-3</v>
      </c>
    </row>
    <row r="52" spans="1:7" x14ac:dyDescent="0.35">
      <c r="A52" s="33" t="s">
        <v>4</v>
      </c>
      <c r="B52" s="97">
        <f t="shared" si="5"/>
        <v>0.48049399118304242</v>
      </c>
      <c r="C52" s="97">
        <f t="shared" si="5"/>
        <v>0.38842925297421338</v>
      </c>
      <c r="D52" s="97">
        <f t="shared" si="5"/>
        <v>0.10465607826559574</v>
      </c>
      <c r="E52" s="97">
        <f t="shared" si="5"/>
        <v>2.6420677577148378E-2</v>
      </c>
      <c r="F52" s="97">
        <f t="shared" si="5"/>
        <v>1</v>
      </c>
      <c r="G52" s="97">
        <f t="shared" si="6"/>
        <v>2.8736583831218826E-2</v>
      </c>
    </row>
    <row r="53" spans="1:7" x14ac:dyDescent="0.35">
      <c r="A53" s="33" t="s">
        <v>5</v>
      </c>
      <c r="B53" s="97">
        <f t="shared" si="5"/>
        <v>0</v>
      </c>
      <c r="C53" s="97">
        <f t="shared" si="5"/>
        <v>0</v>
      </c>
      <c r="D53" s="97">
        <f t="shared" si="5"/>
        <v>0</v>
      </c>
      <c r="E53" s="97">
        <f t="shared" si="5"/>
        <v>1</v>
      </c>
      <c r="F53" s="97">
        <f t="shared" si="5"/>
        <v>1</v>
      </c>
      <c r="G53" s="97">
        <f t="shared" si="6"/>
        <v>1.3015543132685621E-5</v>
      </c>
    </row>
    <row r="54" spans="1:7" x14ac:dyDescent="0.35">
      <c r="A54" s="33" t="s">
        <v>6</v>
      </c>
      <c r="B54" s="97">
        <f t="shared" si="5"/>
        <v>0.65869108885475436</v>
      </c>
      <c r="C54" s="97">
        <f t="shared" si="5"/>
        <v>0.25016457651048124</v>
      </c>
      <c r="D54" s="97">
        <f t="shared" si="5"/>
        <v>5.9943112421282731E-2</v>
      </c>
      <c r="E54" s="97">
        <f t="shared" si="5"/>
        <v>3.1201222213481608E-2</v>
      </c>
      <c r="F54" s="97">
        <f t="shared" si="5"/>
        <v>1</v>
      </c>
      <c r="G54" s="97">
        <f t="shared" si="6"/>
        <v>3.4929234636604731E-2</v>
      </c>
    </row>
    <row r="55" spans="1:7" x14ac:dyDescent="0.35">
      <c r="A55" s="33" t="s">
        <v>7</v>
      </c>
      <c r="B55" s="97">
        <f t="shared" si="5"/>
        <v>0.82756826915440251</v>
      </c>
      <c r="C55" s="97">
        <f t="shared" si="5"/>
        <v>0.13567693406942757</v>
      </c>
      <c r="D55" s="97">
        <f t="shared" si="5"/>
        <v>2.3916311723022325E-2</v>
      </c>
      <c r="E55" s="97">
        <f t="shared" si="5"/>
        <v>1.2838485053147594E-2</v>
      </c>
      <c r="F55" s="97">
        <f t="shared" si="5"/>
        <v>1</v>
      </c>
      <c r="G55" s="97">
        <f t="shared" si="6"/>
        <v>0.61800711383310125</v>
      </c>
    </row>
    <row r="56" spans="1:7" x14ac:dyDescent="0.35">
      <c r="A56" s="33" t="s">
        <v>8</v>
      </c>
      <c r="B56" s="97">
        <f t="shared" si="5"/>
        <v>0</v>
      </c>
      <c r="C56" s="97">
        <f t="shared" si="5"/>
        <v>6.6666666666666652E-2</v>
      </c>
      <c r="D56" s="97">
        <f t="shared" si="5"/>
        <v>0</v>
      </c>
      <c r="E56" s="97">
        <f t="shared" si="5"/>
        <v>0.93333333333333324</v>
      </c>
      <c r="F56" s="97">
        <f t="shared" si="5"/>
        <v>1</v>
      </c>
      <c r="G56" s="97">
        <f t="shared" si="6"/>
        <v>1.3015543132685623E-5</v>
      </c>
    </row>
    <row r="57" spans="1:7" x14ac:dyDescent="0.35">
      <c r="A57" s="33" t="s">
        <v>241</v>
      </c>
      <c r="B57" s="97">
        <f t="shared" ref="B57:F63" si="7">B36/$F36</f>
        <v>0.8103057757644393</v>
      </c>
      <c r="C57" s="97">
        <f t="shared" si="7"/>
        <v>8.621177802944506E-2</v>
      </c>
      <c r="D57" s="97">
        <f t="shared" si="7"/>
        <v>2.4631936579841449E-2</v>
      </c>
      <c r="E57" s="97">
        <f t="shared" si="7"/>
        <v>7.8850509626274212E-2</v>
      </c>
      <c r="F57" s="97">
        <f t="shared" si="7"/>
        <v>1</v>
      </c>
      <c r="G57" s="97">
        <f t="shared" si="6"/>
        <v>2.043151037539805E-3</v>
      </c>
    </row>
    <row r="58" spans="1:7" x14ac:dyDescent="0.35">
      <c r="A58" s="33" t="s">
        <v>10</v>
      </c>
      <c r="B58" s="97">
        <f t="shared" si="7"/>
        <v>0.69596589238459261</v>
      </c>
      <c r="C58" s="97">
        <f t="shared" si="7"/>
        <v>0.20388709203175548</v>
      </c>
      <c r="D58" s="97">
        <f t="shared" si="7"/>
        <v>7.2713907674213499E-2</v>
      </c>
      <c r="E58" s="97">
        <f t="shared" si="7"/>
        <v>2.7433107909438419E-2</v>
      </c>
      <c r="F58" s="97">
        <f t="shared" si="7"/>
        <v>1</v>
      </c>
      <c r="G58" s="97">
        <f t="shared" si="6"/>
        <v>1.4755287398087924E-2</v>
      </c>
    </row>
    <row r="59" spans="1:7" x14ac:dyDescent="0.35">
      <c r="A59" s="33" t="s">
        <v>11</v>
      </c>
      <c r="B59" s="97">
        <f t="shared" si="7"/>
        <v>0.9421425905188503</v>
      </c>
      <c r="C59" s="97">
        <f t="shared" si="7"/>
        <v>5.7857409481149688E-2</v>
      </c>
      <c r="D59" s="97">
        <f t="shared" si="7"/>
        <v>0</v>
      </c>
      <c r="E59" s="97">
        <f t="shared" si="7"/>
        <v>0</v>
      </c>
      <c r="F59" s="97">
        <f t="shared" si="7"/>
        <v>1</v>
      </c>
      <c r="G59" s="97">
        <f t="shared" si="6"/>
        <v>2.3245760034976519E-3</v>
      </c>
    </row>
    <row r="60" spans="1:7" x14ac:dyDescent="0.35">
      <c r="A60" s="33" t="s">
        <v>12</v>
      </c>
      <c r="B60" s="97">
        <f t="shared" si="7"/>
        <v>0.48471638991324367</v>
      </c>
      <c r="C60" s="97">
        <f t="shared" si="7"/>
        <v>0.43317417347004028</v>
      </c>
      <c r="D60" s="97">
        <f t="shared" si="7"/>
        <v>4.8984290068850855E-2</v>
      </c>
      <c r="E60" s="97">
        <f t="shared" si="7"/>
        <v>3.3125146547865199E-2</v>
      </c>
      <c r="F60" s="97">
        <f t="shared" si="7"/>
        <v>1</v>
      </c>
      <c r="G60" s="97">
        <f t="shared" si="6"/>
        <v>4.0706544998912034E-2</v>
      </c>
    </row>
    <row r="61" spans="1:7" x14ac:dyDescent="0.35">
      <c r="A61" s="33" t="s">
        <v>13</v>
      </c>
      <c r="B61" s="97">
        <f t="shared" si="7"/>
        <v>0.90775681341719083</v>
      </c>
      <c r="C61" s="97">
        <f t="shared" si="7"/>
        <v>7.4020319303338175E-2</v>
      </c>
      <c r="D61" s="97">
        <f t="shared" si="7"/>
        <v>7.5794226737622965E-3</v>
      </c>
      <c r="E61" s="97">
        <f t="shared" si="7"/>
        <v>1.0643444605708756E-2</v>
      </c>
      <c r="F61" s="97">
        <f t="shared" si="7"/>
        <v>1</v>
      </c>
      <c r="G61" s="97">
        <f t="shared" si="6"/>
        <v>5.3806255310522352E-3</v>
      </c>
    </row>
    <row r="62" spans="1:7" x14ac:dyDescent="0.35">
      <c r="A62" s="33" t="s">
        <v>14</v>
      </c>
      <c r="B62" s="97">
        <f t="shared" si="7"/>
        <v>6.1224489795918366E-2</v>
      </c>
      <c r="C62" s="97">
        <f t="shared" si="7"/>
        <v>0</v>
      </c>
      <c r="D62" s="97">
        <f t="shared" si="7"/>
        <v>0.24489795918367346</v>
      </c>
      <c r="E62" s="97">
        <f t="shared" si="7"/>
        <v>0.69387755102040827</v>
      </c>
      <c r="F62" s="97">
        <f t="shared" si="7"/>
        <v>1</v>
      </c>
      <c r="G62" s="97">
        <f t="shared" si="6"/>
        <v>4.2517440900106361E-5</v>
      </c>
    </row>
    <row r="63" spans="1:7" x14ac:dyDescent="0.35">
      <c r="A63" s="37" t="s">
        <v>15</v>
      </c>
      <c r="B63" s="134">
        <f t="shared" si="7"/>
        <v>0.72301136745721473</v>
      </c>
      <c r="C63" s="134">
        <f t="shared" si="7"/>
        <v>0.20112146547379858</v>
      </c>
      <c r="D63" s="134">
        <f t="shared" si="7"/>
        <v>5.0695395884664547E-2</v>
      </c>
      <c r="E63" s="134">
        <f t="shared" si="7"/>
        <v>2.5171771184322182E-2</v>
      </c>
      <c r="F63" s="134">
        <f t="shared" si="7"/>
        <v>1</v>
      </c>
      <c r="G63" s="135"/>
    </row>
  </sheetData>
  <mergeCells count="3">
    <mergeCell ref="A2:B2"/>
    <mergeCell ref="H2:I2"/>
    <mergeCell ref="A24:C24"/>
  </mergeCells>
  <hyperlinks>
    <hyperlink ref="E1" location="ÍNDICE!A1" display="INDICE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6"/>
  <sheetViews>
    <sheetView workbookViewId="0">
      <selection activeCell="AB1" sqref="AB1"/>
    </sheetView>
  </sheetViews>
  <sheetFormatPr baseColWidth="10" defaultRowHeight="14.5" x14ac:dyDescent="0.35"/>
  <cols>
    <col min="1" max="1" width="26.7265625" customWidth="1"/>
    <col min="2" max="2" width="9.453125" bestFit="1" customWidth="1"/>
    <col min="3" max="3" width="10" bestFit="1" customWidth="1"/>
    <col min="4" max="7" width="6.7265625" hidden="1" customWidth="1"/>
    <col min="8" max="9" width="7.1796875" hidden="1" customWidth="1"/>
    <col min="10" max="10" width="16.1796875" bestFit="1" customWidth="1"/>
    <col min="11" max="11" width="7.1796875" hidden="1" customWidth="1"/>
    <col min="12" max="13" width="6.7265625" hidden="1" customWidth="1"/>
    <col min="14" max="14" width="7.1796875" hidden="1" customWidth="1"/>
    <col min="15" max="15" width="6.7265625" hidden="1" customWidth="1"/>
    <col min="16" max="19" width="7.1796875" hidden="1" customWidth="1"/>
    <col min="20" max="20" width="6.7265625" hidden="1" customWidth="1"/>
    <col min="21" max="21" width="7.1796875" hidden="1" customWidth="1"/>
    <col min="22" max="22" width="8.1796875" hidden="1" customWidth="1"/>
    <col min="23" max="23" width="6.7265625" bestFit="1" customWidth="1"/>
    <col min="24" max="24" width="9.1796875" hidden="1" customWidth="1"/>
    <col min="25" max="25" width="5.54296875" hidden="1" customWidth="1"/>
    <col min="34" max="34" width="15" customWidth="1"/>
    <col min="35" max="35" width="13.26953125" customWidth="1"/>
    <col min="37" max="37" width="12.26953125" customWidth="1"/>
  </cols>
  <sheetData>
    <row r="1" spans="1:39" x14ac:dyDescent="0.35">
      <c r="AA1" s="43" t="s">
        <v>124</v>
      </c>
      <c r="AB1" s="152" t="s">
        <v>125</v>
      </c>
      <c r="AC1" s="198" t="s">
        <v>217</v>
      </c>
      <c r="AD1" t="s">
        <v>244</v>
      </c>
    </row>
    <row r="2" spans="1:39" ht="18.5" x14ac:dyDescent="0.45">
      <c r="A2" s="50" t="s">
        <v>16</v>
      </c>
      <c r="B2" s="43"/>
      <c r="C2" s="44"/>
    </row>
    <row r="3" spans="1:39" x14ac:dyDescent="0.35">
      <c r="A3" s="270" t="s">
        <v>211</v>
      </c>
      <c r="B3" s="270"/>
      <c r="C3" s="270"/>
      <c r="D3" s="49"/>
      <c r="AH3" s="270" t="s">
        <v>211</v>
      </c>
      <c r="AI3" s="270"/>
      <c r="AJ3" s="270"/>
      <c r="AK3" s="270"/>
    </row>
    <row r="4" spans="1:39" ht="15.5" x14ac:dyDescent="0.35">
      <c r="A4" s="39" t="s">
        <v>79</v>
      </c>
      <c r="B4" s="41" t="s">
        <v>102</v>
      </c>
      <c r="C4" s="41" t="s">
        <v>103</v>
      </c>
      <c r="D4" s="41" t="s">
        <v>104</v>
      </c>
      <c r="E4" s="41" t="s">
        <v>105</v>
      </c>
      <c r="F4" s="41" t="s">
        <v>106</v>
      </c>
      <c r="G4" s="41" t="s">
        <v>107</v>
      </c>
      <c r="H4" s="41" t="s">
        <v>108</v>
      </c>
      <c r="I4" s="41" t="s">
        <v>109</v>
      </c>
      <c r="J4" s="48" t="s">
        <v>132</v>
      </c>
      <c r="K4" s="41" t="s">
        <v>110</v>
      </c>
      <c r="L4" s="41" t="s">
        <v>111</v>
      </c>
      <c r="M4" s="41" t="s">
        <v>112</v>
      </c>
      <c r="N4" s="41" t="s">
        <v>113</v>
      </c>
      <c r="O4" s="41" t="s">
        <v>114</v>
      </c>
      <c r="P4" s="41" t="s">
        <v>115</v>
      </c>
      <c r="Q4" s="41" t="s">
        <v>116</v>
      </c>
      <c r="R4" s="41" t="s">
        <v>117</v>
      </c>
      <c r="S4" s="41" t="s">
        <v>118</v>
      </c>
      <c r="T4" s="41" t="s">
        <v>119</v>
      </c>
      <c r="U4" s="41" t="s">
        <v>120</v>
      </c>
      <c r="V4" s="41" t="s">
        <v>121</v>
      </c>
      <c r="W4" s="46" t="s">
        <v>126</v>
      </c>
      <c r="X4" s="41" t="s">
        <v>122</v>
      </c>
      <c r="Y4" s="41" t="s">
        <v>123</v>
      </c>
      <c r="Z4" s="46" t="s">
        <v>127</v>
      </c>
      <c r="AH4" s="39" t="s">
        <v>79</v>
      </c>
      <c r="AI4" s="41" t="s">
        <v>102</v>
      </c>
      <c r="AJ4" s="41" t="s">
        <v>103</v>
      </c>
      <c r="AK4" s="48" t="s">
        <v>132</v>
      </c>
      <c r="AL4" s="46" t="s">
        <v>126</v>
      </c>
      <c r="AM4" s="46" t="s">
        <v>127</v>
      </c>
    </row>
    <row r="5" spans="1:39" x14ac:dyDescent="0.35">
      <c r="A5" s="33" t="s">
        <v>0</v>
      </c>
      <c r="B5" s="96">
        <v>454.57</v>
      </c>
      <c r="C5" s="96">
        <v>132.06</v>
      </c>
      <c r="D5" s="96">
        <v>130.57</v>
      </c>
      <c r="E5" s="96">
        <v>100.49</v>
      </c>
      <c r="F5" s="96">
        <v>24.44</v>
      </c>
      <c r="G5" s="96">
        <v>27.81</v>
      </c>
      <c r="H5" s="96">
        <v>33.24</v>
      </c>
      <c r="I5" s="96">
        <v>114.01</v>
      </c>
      <c r="J5" s="96">
        <f>SUM(D5:I5)</f>
        <v>430.56</v>
      </c>
      <c r="K5" s="96">
        <v>43.93</v>
      </c>
      <c r="L5" s="96">
        <v>0</v>
      </c>
      <c r="M5" s="96">
        <v>52.12</v>
      </c>
      <c r="N5" s="96">
        <v>57.98</v>
      </c>
      <c r="O5" s="96">
        <v>60.64</v>
      </c>
      <c r="P5" s="96">
        <v>0</v>
      </c>
      <c r="Q5" s="96">
        <v>0</v>
      </c>
      <c r="R5" s="96">
        <v>0</v>
      </c>
      <c r="S5" s="96">
        <v>0</v>
      </c>
      <c r="T5" s="96">
        <v>0</v>
      </c>
      <c r="U5" s="96">
        <v>0</v>
      </c>
      <c r="V5" s="96">
        <v>0</v>
      </c>
      <c r="W5" s="96">
        <f>SUM(K5:V5)</f>
        <v>214.67000000000002</v>
      </c>
      <c r="X5" s="96">
        <v>0</v>
      </c>
      <c r="Y5" s="96">
        <v>162.13999999999999</v>
      </c>
      <c r="Z5" s="96">
        <f>SUM(X5:Y5)</f>
        <v>162.13999999999999</v>
      </c>
      <c r="AH5" s="33" t="s">
        <v>0</v>
      </c>
      <c r="AI5" s="97">
        <f>IFERROR(B5/SUM($B5+$C5+$J5+$W5+$Z5),"")</f>
        <v>0.326090387374462</v>
      </c>
      <c r="AJ5" s="97">
        <f t="shared" ref="AJ5:AJ20" si="0">IFERROR(C5/SUM($B5+$C5+$J5+$W5+$Z5),"")</f>
        <v>9.4734576757532288E-2</v>
      </c>
      <c r="AK5" s="97">
        <f>IFERROR(J5/SUM($B5+$C5+$J5+$W5+$Z5),"")</f>
        <v>0.30886657101865134</v>
      </c>
      <c r="AL5" s="97">
        <f>IFERROR(W5/SUM($B5+$C5+$J5+$W5+$Z5),"")</f>
        <v>0.15399569583931136</v>
      </c>
      <c r="AM5" s="97">
        <f>IFERROR(Z5/SUM($B5+$C5+$J5+$W5+$Z5),"")</f>
        <v>0.11631276901004303</v>
      </c>
    </row>
    <row r="6" spans="1:39" x14ac:dyDescent="0.35">
      <c r="A6" s="33" t="s">
        <v>1</v>
      </c>
      <c r="B6" s="96">
        <v>2919.44</v>
      </c>
      <c r="C6" s="96">
        <v>2414.11</v>
      </c>
      <c r="D6" s="96">
        <v>1104.18</v>
      </c>
      <c r="E6" s="96">
        <v>727.45666666666602</v>
      </c>
      <c r="F6" s="96">
        <v>360.07</v>
      </c>
      <c r="G6" s="96">
        <v>295.79000000000002</v>
      </c>
      <c r="H6" s="96">
        <v>321.52</v>
      </c>
      <c r="I6" s="96">
        <v>74.19</v>
      </c>
      <c r="J6" s="96">
        <f t="shared" ref="J6:J21" si="1">SUM(D6:I6)</f>
        <v>2883.206666666666</v>
      </c>
      <c r="K6" s="96">
        <v>346.58</v>
      </c>
      <c r="L6" s="96">
        <v>188.28</v>
      </c>
      <c r="M6" s="96">
        <v>106.73</v>
      </c>
      <c r="N6" s="96">
        <v>114.35</v>
      </c>
      <c r="O6" s="96">
        <v>61.58</v>
      </c>
      <c r="P6" s="96">
        <v>69.63</v>
      </c>
      <c r="Q6" s="96">
        <v>70.59</v>
      </c>
      <c r="R6" s="96">
        <v>79.040000000000006</v>
      </c>
      <c r="S6" s="96">
        <v>0</v>
      </c>
      <c r="T6" s="96">
        <v>88.29</v>
      </c>
      <c r="U6" s="96">
        <v>92.05</v>
      </c>
      <c r="V6" s="96">
        <v>99.05</v>
      </c>
      <c r="W6" s="96">
        <f t="shared" ref="W6:W21" si="2">SUM(K6:V6)</f>
        <v>1316.17</v>
      </c>
      <c r="X6" s="96">
        <v>103.07</v>
      </c>
      <c r="Y6" s="96">
        <v>0</v>
      </c>
      <c r="Z6" s="96">
        <f t="shared" ref="Z6:Z21" si="3">SUM(X6:Y6)</f>
        <v>103.07</v>
      </c>
      <c r="AH6" s="33" t="s">
        <v>1</v>
      </c>
      <c r="AI6" s="97">
        <f t="shared" ref="AI6:AI21" si="4">IFERROR(B6/SUM($B6+$C6+$J6+$W6+$Z6),"")</f>
        <v>0.30297229243541324</v>
      </c>
      <c r="AJ6" s="97">
        <f t="shared" si="0"/>
        <v>0.250530389695029</v>
      </c>
      <c r="AK6" s="97">
        <f t="shared" ref="AK6:AK21" si="5">IFERROR(J6/SUM($B6+$C6+$J6+$W6+$Z6),"")</f>
        <v>0.29921208634706181</v>
      </c>
      <c r="AL6" s="97">
        <f t="shared" ref="AL6:AL21" si="6">IFERROR(W6/SUM($B6+$C6+$J6+$W6+$Z6),"")</f>
        <v>0.13658888079039741</v>
      </c>
      <c r="AM6" s="97">
        <f t="shared" ref="AM6:AM21" si="7">IFERROR(Z6/SUM($B6+$C6+$J6+$W6+$Z6),"")</f>
        <v>1.0696350732098634E-2</v>
      </c>
    </row>
    <row r="7" spans="1:39" x14ac:dyDescent="0.35">
      <c r="A7" s="33" t="s">
        <v>68</v>
      </c>
      <c r="B7" s="96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f t="shared" si="1"/>
        <v>0</v>
      </c>
      <c r="K7" s="96">
        <v>0</v>
      </c>
      <c r="L7" s="96">
        <v>0</v>
      </c>
      <c r="M7" s="96">
        <v>0</v>
      </c>
      <c r="N7" s="96">
        <v>0</v>
      </c>
      <c r="O7" s="96">
        <v>0</v>
      </c>
      <c r="P7" s="96">
        <v>0</v>
      </c>
      <c r="Q7" s="96">
        <v>0</v>
      </c>
      <c r="R7" s="96">
        <v>0</v>
      </c>
      <c r="S7" s="96">
        <v>0</v>
      </c>
      <c r="T7" s="96">
        <v>0</v>
      </c>
      <c r="U7" s="96">
        <v>0</v>
      </c>
      <c r="V7" s="96">
        <v>0</v>
      </c>
      <c r="W7" s="96">
        <f t="shared" si="2"/>
        <v>0</v>
      </c>
      <c r="X7" s="96">
        <v>0</v>
      </c>
      <c r="Y7" s="96">
        <v>0</v>
      </c>
      <c r="Z7" s="96">
        <f t="shared" si="3"/>
        <v>0</v>
      </c>
      <c r="AH7" s="33" t="s">
        <v>68</v>
      </c>
      <c r="AI7" s="97" t="str">
        <f t="shared" si="4"/>
        <v/>
      </c>
      <c r="AJ7" s="97" t="str">
        <f t="shared" si="0"/>
        <v/>
      </c>
      <c r="AK7" s="97" t="str">
        <f t="shared" si="5"/>
        <v/>
      </c>
      <c r="AL7" s="97" t="str">
        <f t="shared" si="6"/>
        <v/>
      </c>
      <c r="AM7" s="97" t="str">
        <f t="shared" si="7"/>
        <v/>
      </c>
    </row>
    <row r="8" spans="1:39" x14ac:dyDescent="0.35">
      <c r="A8" s="33" t="s">
        <v>2</v>
      </c>
      <c r="B8" s="96">
        <v>946.41333333333296</v>
      </c>
      <c r="C8" s="96">
        <v>147.5</v>
      </c>
      <c r="D8" s="96">
        <v>12.06</v>
      </c>
      <c r="E8" s="96">
        <v>16.36</v>
      </c>
      <c r="F8" s="96">
        <v>0</v>
      </c>
      <c r="G8" s="96">
        <v>0</v>
      </c>
      <c r="H8" s="96">
        <v>0</v>
      </c>
      <c r="I8" s="96">
        <v>0</v>
      </c>
      <c r="J8" s="96">
        <f t="shared" si="1"/>
        <v>28.42</v>
      </c>
      <c r="K8" s="96">
        <v>0</v>
      </c>
      <c r="L8" s="96">
        <v>0</v>
      </c>
      <c r="M8" s="96">
        <v>0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96">
        <v>0</v>
      </c>
      <c r="T8" s="96">
        <v>0</v>
      </c>
      <c r="U8" s="96">
        <v>0</v>
      </c>
      <c r="V8" s="96">
        <v>0</v>
      </c>
      <c r="W8" s="96">
        <f t="shared" si="2"/>
        <v>0</v>
      </c>
      <c r="X8" s="96">
        <v>0</v>
      </c>
      <c r="Y8" s="96">
        <v>0</v>
      </c>
      <c r="Z8" s="96">
        <f t="shared" si="3"/>
        <v>0</v>
      </c>
      <c r="AH8" s="33" t="s">
        <v>2</v>
      </c>
      <c r="AI8" s="97">
        <f t="shared" si="4"/>
        <v>0.8432551232551232</v>
      </c>
      <c r="AJ8" s="97">
        <f t="shared" si="0"/>
        <v>0.13142263142263147</v>
      </c>
      <c r="AK8" s="97">
        <f t="shared" si="5"/>
        <v>2.5322245322245331E-2</v>
      </c>
      <c r="AL8" s="97">
        <f t="shared" si="6"/>
        <v>0</v>
      </c>
      <c r="AM8" s="97">
        <f t="shared" si="7"/>
        <v>0</v>
      </c>
    </row>
    <row r="9" spans="1:39" x14ac:dyDescent="0.35">
      <c r="A9" s="33" t="s">
        <v>3</v>
      </c>
      <c r="B9" s="96">
        <v>29.72</v>
      </c>
      <c r="C9" s="96">
        <v>5.72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f t="shared" si="1"/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96">
        <v>0</v>
      </c>
      <c r="T9" s="96">
        <v>0</v>
      </c>
      <c r="U9" s="96">
        <v>0</v>
      </c>
      <c r="V9" s="96">
        <v>0</v>
      </c>
      <c r="W9" s="96">
        <f t="shared" si="2"/>
        <v>0</v>
      </c>
      <c r="X9" s="96">
        <v>0</v>
      </c>
      <c r="Y9" s="96">
        <v>0</v>
      </c>
      <c r="Z9" s="96">
        <f t="shared" si="3"/>
        <v>0</v>
      </c>
      <c r="AH9" s="33" t="s">
        <v>3</v>
      </c>
      <c r="AI9" s="97">
        <f t="shared" si="4"/>
        <v>0.83860045146726869</v>
      </c>
      <c r="AJ9" s="97">
        <f t="shared" si="0"/>
        <v>0.16139954853273139</v>
      </c>
      <c r="AK9" s="97">
        <f t="shared" si="5"/>
        <v>0</v>
      </c>
      <c r="AL9" s="97">
        <f t="shared" si="6"/>
        <v>0</v>
      </c>
      <c r="AM9" s="97">
        <f t="shared" si="7"/>
        <v>0</v>
      </c>
    </row>
    <row r="10" spans="1:39" x14ac:dyDescent="0.35">
      <c r="A10" s="33" t="s">
        <v>4</v>
      </c>
      <c r="B10" s="96">
        <v>194.14</v>
      </c>
      <c r="C10" s="96">
        <v>148.63999999999999</v>
      </c>
      <c r="D10" s="96">
        <v>76.05</v>
      </c>
      <c r="E10" s="96">
        <v>33.229999999999997</v>
      </c>
      <c r="F10" s="96">
        <v>90.64</v>
      </c>
      <c r="G10" s="96">
        <v>29.56</v>
      </c>
      <c r="H10" s="96">
        <v>64.069999999999993</v>
      </c>
      <c r="I10" s="96">
        <v>35.43</v>
      </c>
      <c r="J10" s="96">
        <f t="shared" si="1"/>
        <v>328.98</v>
      </c>
      <c r="K10" s="96">
        <v>0</v>
      </c>
      <c r="L10" s="96">
        <v>45.05</v>
      </c>
      <c r="M10" s="96">
        <v>51.21</v>
      </c>
      <c r="N10" s="96">
        <v>58.21</v>
      </c>
      <c r="O10" s="96">
        <v>124.03</v>
      </c>
      <c r="P10" s="96">
        <v>0</v>
      </c>
      <c r="Q10" s="96">
        <v>0</v>
      </c>
      <c r="R10" s="96">
        <v>0</v>
      </c>
      <c r="S10" s="96">
        <v>0</v>
      </c>
      <c r="T10" s="96">
        <v>0</v>
      </c>
      <c r="U10" s="96">
        <v>0</v>
      </c>
      <c r="V10" s="96">
        <v>0</v>
      </c>
      <c r="W10" s="96">
        <f t="shared" si="2"/>
        <v>278.5</v>
      </c>
      <c r="X10" s="96">
        <v>0</v>
      </c>
      <c r="Y10" s="96">
        <v>0</v>
      </c>
      <c r="Z10" s="96">
        <f t="shared" si="3"/>
        <v>0</v>
      </c>
      <c r="AH10" s="33" t="s">
        <v>4</v>
      </c>
      <c r="AI10" s="97">
        <f t="shared" si="4"/>
        <v>0.20430198051059709</v>
      </c>
      <c r="AJ10" s="97">
        <f t="shared" si="0"/>
        <v>0.15642034811525266</v>
      </c>
      <c r="AK10" s="97">
        <f t="shared" si="5"/>
        <v>0.34619998737187718</v>
      </c>
      <c r="AL10" s="97">
        <f t="shared" si="6"/>
        <v>0.29307768400227308</v>
      </c>
      <c r="AM10" s="97">
        <f t="shared" si="7"/>
        <v>0</v>
      </c>
    </row>
    <row r="11" spans="1:39" x14ac:dyDescent="0.35">
      <c r="A11" s="33" t="s">
        <v>5</v>
      </c>
      <c r="B11" s="96">
        <v>0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f t="shared" si="1"/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>
        <v>0</v>
      </c>
      <c r="U11" s="96">
        <v>0</v>
      </c>
      <c r="V11" s="96">
        <v>0</v>
      </c>
      <c r="W11" s="96">
        <f t="shared" si="2"/>
        <v>0</v>
      </c>
      <c r="X11" s="96">
        <v>0</v>
      </c>
      <c r="Y11" s="96">
        <v>0</v>
      </c>
      <c r="Z11" s="96">
        <f t="shared" si="3"/>
        <v>0</v>
      </c>
      <c r="AH11" s="33" t="s">
        <v>5</v>
      </c>
      <c r="AI11" s="97" t="str">
        <f t="shared" si="4"/>
        <v/>
      </c>
      <c r="AJ11" s="97" t="str">
        <f t="shared" si="0"/>
        <v/>
      </c>
      <c r="AK11" s="97" t="str">
        <f t="shared" si="5"/>
        <v/>
      </c>
      <c r="AL11" s="97" t="str">
        <f t="shared" si="6"/>
        <v/>
      </c>
      <c r="AM11" s="97" t="str">
        <f t="shared" si="7"/>
        <v/>
      </c>
    </row>
    <row r="12" spans="1:39" ht="15.75" customHeight="1" x14ac:dyDescent="0.35">
      <c r="A12" s="33" t="s">
        <v>6</v>
      </c>
      <c r="B12" s="96">
        <v>3611.5725000000102</v>
      </c>
      <c r="C12" s="96">
        <v>2163.65</v>
      </c>
      <c r="D12" s="96">
        <v>883.79</v>
      </c>
      <c r="E12" s="96">
        <v>422.73</v>
      </c>
      <c r="F12" s="96">
        <v>178.89</v>
      </c>
      <c r="G12" s="96">
        <v>162.41</v>
      </c>
      <c r="H12" s="96">
        <v>164.5</v>
      </c>
      <c r="I12" s="96">
        <v>116.5</v>
      </c>
      <c r="J12" s="96">
        <f t="shared" si="1"/>
        <v>1928.82</v>
      </c>
      <c r="K12" s="96">
        <v>126.05</v>
      </c>
      <c r="L12" s="96">
        <v>46.05</v>
      </c>
      <c r="M12" s="96">
        <v>156.35</v>
      </c>
      <c r="N12" s="96">
        <v>58.45</v>
      </c>
      <c r="O12" s="96">
        <v>64.36</v>
      </c>
      <c r="P12" s="96">
        <v>0</v>
      </c>
      <c r="Q12" s="96">
        <v>0</v>
      </c>
      <c r="R12" s="96">
        <v>78.89</v>
      </c>
      <c r="S12" s="96">
        <v>0</v>
      </c>
      <c r="T12" s="96">
        <v>0</v>
      </c>
      <c r="U12" s="96">
        <v>0</v>
      </c>
      <c r="V12" s="96">
        <v>0</v>
      </c>
      <c r="W12" s="96">
        <f t="shared" si="2"/>
        <v>530.15</v>
      </c>
      <c r="X12" s="96">
        <v>120.24</v>
      </c>
      <c r="Y12" s="96">
        <v>186.14</v>
      </c>
      <c r="Z12" s="96">
        <f t="shared" si="3"/>
        <v>306.38</v>
      </c>
      <c r="AH12" s="33" t="s">
        <v>6</v>
      </c>
      <c r="AI12" s="97">
        <f t="shared" si="4"/>
        <v>0.42287241282712679</v>
      </c>
      <c r="AJ12" s="97">
        <f t="shared" si="0"/>
        <v>0.25333781781022263</v>
      </c>
      <c r="AK12" s="97">
        <f t="shared" si="5"/>
        <v>0.2258420029804791</v>
      </c>
      <c r="AL12" s="97">
        <f t="shared" si="6"/>
        <v>6.2074293028950858E-2</v>
      </c>
      <c r="AM12" s="97">
        <f t="shared" si="7"/>
        <v>3.587347335322072E-2</v>
      </c>
    </row>
    <row r="13" spans="1:39" ht="15.75" customHeight="1" x14ac:dyDescent="0.35">
      <c r="A13" s="33" t="s">
        <v>7</v>
      </c>
      <c r="B13" s="96">
        <v>979.654</v>
      </c>
      <c r="C13" s="96">
        <v>456.79</v>
      </c>
      <c r="D13" s="96">
        <v>166.23</v>
      </c>
      <c r="E13" s="96">
        <v>205.38</v>
      </c>
      <c r="F13" s="96">
        <v>65.84</v>
      </c>
      <c r="G13" s="96">
        <v>82.68</v>
      </c>
      <c r="H13" s="96">
        <v>96.97</v>
      </c>
      <c r="I13" s="96">
        <v>37.119999999999997</v>
      </c>
      <c r="J13" s="96">
        <f t="shared" si="1"/>
        <v>654.22000000000014</v>
      </c>
      <c r="K13" s="96">
        <v>0</v>
      </c>
      <c r="L13" s="96">
        <v>49.83</v>
      </c>
      <c r="M13" s="96">
        <v>158.49</v>
      </c>
      <c r="N13" s="96">
        <v>0</v>
      </c>
      <c r="O13" s="96">
        <v>63.39</v>
      </c>
      <c r="P13" s="96">
        <v>0</v>
      </c>
      <c r="Q13" s="96">
        <v>218.63</v>
      </c>
      <c r="R13" s="96">
        <v>152.37</v>
      </c>
      <c r="S13" s="96">
        <v>0</v>
      </c>
      <c r="T13" s="96">
        <v>0</v>
      </c>
      <c r="U13" s="96">
        <v>92.91</v>
      </c>
      <c r="V13" s="96">
        <v>97.23</v>
      </c>
      <c r="W13" s="96">
        <f t="shared" si="2"/>
        <v>832.85</v>
      </c>
      <c r="X13" s="96">
        <v>214.33</v>
      </c>
      <c r="Y13" s="96">
        <v>350.51</v>
      </c>
      <c r="Z13" s="96">
        <f t="shared" si="3"/>
        <v>564.84</v>
      </c>
      <c r="AH13" s="33" t="s">
        <v>7</v>
      </c>
      <c r="AI13" s="97">
        <f t="shared" si="4"/>
        <v>0.28083560326732893</v>
      </c>
      <c r="AJ13" s="97">
        <f t="shared" si="0"/>
        <v>0.13094714584586312</v>
      </c>
      <c r="AK13" s="97">
        <f t="shared" si="5"/>
        <v>0.18754403939508435</v>
      </c>
      <c r="AL13" s="97">
        <f t="shared" si="6"/>
        <v>0.23875157165815167</v>
      </c>
      <c r="AM13" s="97">
        <f t="shared" si="7"/>
        <v>0.16192163983357194</v>
      </c>
    </row>
    <row r="14" spans="1:39" ht="15.75" customHeight="1" x14ac:dyDescent="0.35">
      <c r="A14" s="33" t="s">
        <v>8</v>
      </c>
      <c r="B14" s="96">
        <v>0.3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f t="shared" si="1"/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96">
        <v>0</v>
      </c>
      <c r="V14" s="96">
        <v>0</v>
      </c>
      <c r="W14" s="96">
        <f t="shared" si="2"/>
        <v>0</v>
      </c>
      <c r="X14" s="96">
        <v>0</v>
      </c>
      <c r="Y14" s="96">
        <v>0</v>
      </c>
      <c r="Z14" s="96">
        <f t="shared" si="3"/>
        <v>0</v>
      </c>
      <c r="AH14" s="33" t="s">
        <v>8</v>
      </c>
      <c r="AI14" s="97">
        <f t="shared" si="4"/>
        <v>1</v>
      </c>
      <c r="AJ14" s="97">
        <f t="shared" si="0"/>
        <v>0</v>
      </c>
      <c r="AK14" s="97">
        <f t="shared" si="5"/>
        <v>0</v>
      </c>
      <c r="AL14" s="97">
        <f t="shared" si="6"/>
        <v>0</v>
      </c>
      <c r="AM14" s="97">
        <f t="shared" si="7"/>
        <v>0</v>
      </c>
    </row>
    <row r="15" spans="1:39" x14ac:dyDescent="0.35">
      <c r="A15" s="33" t="s">
        <v>241</v>
      </c>
      <c r="B15" s="96">
        <v>21.43</v>
      </c>
      <c r="C15" s="96">
        <v>0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f t="shared" si="1"/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f t="shared" si="2"/>
        <v>0</v>
      </c>
      <c r="X15" s="96">
        <v>0</v>
      </c>
      <c r="Y15" s="96">
        <v>0</v>
      </c>
      <c r="Z15" s="96">
        <f t="shared" si="3"/>
        <v>0</v>
      </c>
      <c r="AH15" s="33" t="s">
        <v>241</v>
      </c>
      <c r="AI15" s="97">
        <f t="shared" si="4"/>
        <v>1</v>
      </c>
      <c r="AJ15" s="97">
        <f t="shared" si="0"/>
        <v>0</v>
      </c>
      <c r="AK15" s="97">
        <f t="shared" si="5"/>
        <v>0</v>
      </c>
      <c r="AL15" s="97">
        <f t="shared" si="6"/>
        <v>0</v>
      </c>
      <c r="AM15" s="97">
        <f t="shared" si="7"/>
        <v>0</v>
      </c>
    </row>
    <row r="16" spans="1:39" x14ac:dyDescent="0.35">
      <c r="A16" s="33" t="s">
        <v>10</v>
      </c>
      <c r="B16" s="96">
        <v>178.03899999999999</v>
      </c>
      <c r="C16" s="96">
        <v>101.71</v>
      </c>
      <c r="D16" s="96">
        <v>77.260000000000005</v>
      </c>
      <c r="E16" s="96">
        <v>0</v>
      </c>
      <c r="F16" s="96">
        <v>0</v>
      </c>
      <c r="G16" s="96">
        <v>25.09</v>
      </c>
      <c r="H16" s="96">
        <v>0</v>
      </c>
      <c r="I16" s="96">
        <v>0</v>
      </c>
      <c r="J16" s="96">
        <f t="shared" si="1"/>
        <v>102.35000000000001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f t="shared" si="2"/>
        <v>0</v>
      </c>
      <c r="X16" s="96">
        <v>0</v>
      </c>
      <c r="Y16" s="96">
        <v>0</v>
      </c>
      <c r="Z16" s="96">
        <f t="shared" si="3"/>
        <v>0</v>
      </c>
      <c r="AH16" s="33" t="s">
        <v>10</v>
      </c>
      <c r="AI16" s="97">
        <f t="shared" si="4"/>
        <v>0.465949923972583</v>
      </c>
      <c r="AJ16" s="97">
        <f t="shared" si="0"/>
        <v>0.26618755872169253</v>
      </c>
      <c r="AK16" s="97">
        <f t="shared" si="5"/>
        <v>0.26786251730572447</v>
      </c>
      <c r="AL16" s="97">
        <f t="shared" si="6"/>
        <v>0</v>
      </c>
      <c r="AM16" s="97">
        <f t="shared" si="7"/>
        <v>0</v>
      </c>
    </row>
    <row r="17" spans="1:39" x14ac:dyDescent="0.35">
      <c r="A17" s="33" t="s">
        <v>11</v>
      </c>
      <c r="B17" s="96">
        <v>0.24</v>
      </c>
      <c r="C17" s="96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f t="shared" si="1"/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f t="shared" si="2"/>
        <v>0</v>
      </c>
      <c r="X17" s="96">
        <v>0</v>
      </c>
      <c r="Y17" s="96">
        <v>0</v>
      </c>
      <c r="Z17" s="96">
        <f t="shared" si="3"/>
        <v>0</v>
      </c>
      <c r="AH17" s="33" t="s">
        <v>11</v>
      </c>
      <c r="AI17" s="97">
        <f t="shared" si="4"/>
        <v>1</v>
      </c>
      <c r="AJ17" s="97">
        <f t="shared" si="0"/>
        <v>0</v>
      </c>
      <c r="AK17" s="97">
        <f t="shared" si="5"/>
        <v>0</v>
      </c>
      <c r="AL17" s="97">
        <f t="shared" si="6"/>
        <v>0</v>
      </c>
      <c r="AM17" s="97">
        <f t="shared" si="7"/>
        <v>0</v>
      </c>
    </row>
    <row r="18" spans="1:39" x14ac:dyDescent="0.35">
      <c r="A18" s="33" t="s">
        <v>12</v>
      </c>
      <c r="B18" s="96">
        <v>1196.8724999999999</v>
      </c>
      <c r="C18" s="96">
        <v>777.995</v>
      </c>
      <c r="D18" s="96">
        <v>241.69333333333299</v>
      </c>
      <c r="E18" s="96">
        <v>345.66</v>
      </c>
      <c r="F18" s="96">
        <v>185.23500000000001</v>
      </c>
      <c r="G18" s="96">
        <v>380.39</v>
      </c>
      <c r="H18" s="96">
        <v>67.239999999999995</v>
      </c>
      <c r="I18" s="96">
        <v>154.91999999999999</v>
      </c>
      <c r="J18" s="96">
        <f t="shared" si="1"/>
        <v>1375.1383333333331</v>
      </c>
      <c r="K18" s="96">
        <v>169.79</v>
      </c>
      <c r="L18" s="96">
        <v>46.5</v>
      </c>
      <c r="M18" s="96">
        <v>53.32</v>
      </c>
      <c r="N18" s="96">
        <v>0</v>
      </c>
      <c r="O18" s="96">
        <v>0</v>
      </c>
      <c r="P18" s="96">
        <v>272.42</v>
      </c>
      <c r="Q18" s="96">
        <v>149.26</v>
      </c>
      <c r="R18" s="96">
        <v>0</v>
      </c>
      <c r="S18" s="96">
        <v>0</v>
      </c>
      <c r="T18" s="96">
        <v>176.79</v>
      </c>
      <c r="U18" s="96">
        <v>367.82</v>
      </c>
      <c r="V18" s="96">
        <v>0</v>
      </c>
      <c r="W18" s="96">
        <f t="shared" si="2"/>
        <v>1235.8999999999999</v>
      </c>
      <c r="X18" s="96">
        <v>109.01</v>
      </c>
      <c r="Y18" s="96">
        <v>1345.52</v>
      </c>
      <c r="Z18" s="96">
        <f t="shared" si="3"/>
        <v>1454.53</v>
      </c>
      <c r="AH18" s="33" t="s">
        <v>12</v>
      </c>
      <c r="AI18" s="97">
        <f t="shared" si="4"/>
        <v>0.19814340107632966</v>
      </c>
      <c r="AJ18" s="97">
        <f t="shared" si="0"/>
        <v>0.12879782543285029</v>
      </c>
      <c r="AK18" s="97">
        <f t="shared" si="5"/>
        <v>0.22765548236516597</v>
      </c>
      <c r="AL18" s="97">
        <f t="shared" si="6"/>
        <v>0.20460444148414789</v>
      </c>
      <c r="AM18" s="97">
        <f t="shared" si="7"/>
        <v>0.24079884964150633</v>
      </c>
    </row>
    <row r="19" spans="1:39" x14ac:dyDescent="0.35">
      <c r="A19" s="33" t="s">
        <v>13</v>
      </c>
      <c r="B19" s="96">
        <v>68.849999999999994</v>
      </c>
      <c r="C19" s="96">
        <v>68.36</v>
      </c>
      <c r="D19" s="96">
        <v>25.85</v>
      </c>
      <c r="E19" s="96">
        <v>18.2</v>
      </c>
      <c r="F19" s="96">
        <v>0</v>
      </c>
      <c r="G19" s="96">
        <v>0</v>
      </c>
      <c r="H19" s="96">
        <v>0</v>
      </c>
      <c r="I19" s="96">
        <v>0</v>
      </c>
      <c r="J19" s="96">
        <f t="shared" si="1"/>
        <v>44.05</v>
      </c>
      <c r="K19" s="96">
        <v>41.92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83.23</v>
      </c>
      <c r="T19" s="96">
        <v>0</v>
      </c>
      <c r="U19" s="96">
        <v>0</v>
      </c>
      <c r="V19" s="96">
        <v>0</v>
      </c>
      <c r="W19" s="96">
        <f t="shared" si="2"/>
        <v>125.15</v>
      </c>
      <c r="X19" s="96">
        <v>0</v>
      </c>
      <c r="Y19" s="96">
        <v>0</v>
      </c>
      <c r="Z19" s="96">
        <f t="shared" si="3"/>
        <v>0</v>
      </c>
      <c r="AH19" s="33" t="s">
        <v>13</v>
      </c>
      <c r="AI19" s="97">
        <f t="shared" si="4"/>
        <v>0.22469893280245423</v>
      </c>
      <c r="AJ19" s="97">
        <f t="shared" si="0"/>
        <v>0.22309976828432496</v>
      </c>
      <c r="AK19" s="97">
        <f t="shared" si="5"/>
        <v>0.14376162657876701</v>
      </c>
      <c r="AL19" s="97">
        <f t="shared" si="6"/>
        <v>0.40843967233445388</v>
      </c>
      <c r="AM19" s="97">
        <f t="shared" si="7"/>
        <v>0</v>
      </c>
    </row>
    <row r="20" spans="1:39" x14ac:dyDescent="0.35">
      <c r="A20" s="33" t="s">
        <v>14</v>
      </c>
      <c r="B20" s="96">
        <v>0.33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f t="shared" si="1"/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f t="shared" si="2"/>
        <v>0</v>
      </c>
      <c r="X20" s="96">
        <v>0</v>
      </c>
      <c r="Y20" s="96">
        <v>0</v>
      </c>
      <c r="Z20" s="96">
        <f t="shared" si="3"/>
        <v>0</v>
      </c>
      <c r="AH20" s="33" t="s">
        <v>14</v>
      </c>
      <c r="AI20" s="97">
        <f t="shared" si="4"/>
        <v>1</v>
      </c>
      <c r="AJ20" s="97">
        <f t="shared" si="0"/>
        <v>0</v>
      </c>
      <c r="AK20" s="97">
        <f t="shared" si="5"/>
        <v>0</v>
      </c>
      <c r="AL20" s="97">
        <f t="shared" si="6"/>
        <v>0</v>
      </c>
      <c r="AM20" s="97">
        <f t="shared" si="7"/>
        <v>0</v>
      </c>
    </row>
    <row r="21" spans="1:39" x14ac:dyDescent="0.35">
      <c r="A21" s="40" t="s">
        <v>15</v>
      </c>
      <c r="B21" s="138">
        <v>10601.571333333401</v>
      </c>
      <c r="C21" s="138">
        <v>6416.5350000000099</v>
      </c>
      <c r="D21" s="138">
        <v>2717.6833333333302</v>
      </c>
      <c r="E21" s="138">
        <v>1869.5066666666701</v>
      </c>
      <c r="F21" s="138">
        <v>905.11500000000001</v>
      </c>
      <c r="G21" s="138">
        <v>1003.73</v>
      </c>
      <c r="H21" s="138">
        <v>747.54</v>
      </c>
      <c r="I21" s="138">
        <v>532.16999999999996</v>
      </c>
      <c r="J21" s="139">
        <f t="shared" si="1"/>
        <v>7775.7449999999999</v>
      </c>
      <c r="K21" s="138">
        <v>728.27</v>
      </c>
      <c r="L21" s="138">
        <v>375.71</v>
      </c>
      <c r="M21" s="138">
        <v>578.22</v>
      </c>
      <c r="N21" s="138">
        <v>288.99</v>
      </c>
      <c r="O21" s="138">
        <v>374</v>
      </c>
      <c r="P21" s="138">
        <v>342.05</v>
      </c>
      <c r="Q21" s="138">
        <v>438.48</v>
      </c>
      <c r="R21" s="138">
        <v>310.3</v>
      </c>
      <c r="S21" s="138">
        <v>83.23</v>
      </c>
      <c r="T21" s="138">
        <v>265.08</v>
      </c>
      <c r="U21" s="138">
        <v>552.78</v>
      </c>
      <c r="V21" s="138">
        <v>196.28</v>
      </c>
      <c r="W21" s="139">
        <f t="shared" si="2"/>
        <v>4533.3900000000003</v>
      </c>
      <c r="X21" s="138">
        <v>546.65</v>
      </c>
      <c r="Y21" s="138">
        <v>2044.31</v>
      </c>
      <c r="Z21" s="139">
        <f t="shared" si="3"/>
        <v>2590.96</v>
      </c>
      <c r="AH21" s="40" t="s">
        <v>15</v>
      </c>
      <c r="AI21" s="136">
        <f t="shared" si="4"/>
        <v>0.33214814402031395</v>
      </c>
      <c r="AJ21" s="136">
        <f t="shared" ref="AJ21" si="8">IFERROR(C21/SUM($B21+$C21+$J21+$W21+$Z21),"")</f>
        <v>0.20103059483176375</v>
      </c>
      <c r="AK21" s="208">
        <f t="shared" si="5"/>
        <v>0.24361476133304197</v>
      </c>
      <c r="AL21" s="208">
        <f t="shared" si="6"/>
        <v>0.14203149960288039</v>
      </c>
      <c r="AM21" s="208">
        <f t="shared" si="7"/>
        <v>8.1175000212000067E-2</v>
      </c>
    </row>
    <row r="23" spans="1:39" x14ac:dyDescent="0.35">
      <c r="A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39" x14ac:dyDescent="0.35">
      <c r="A24" s="51" t="s">
        <v>210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AH24" s="269" t="s">
        <v>210</v>
      </c>
      <c r="AI24" s="269"/>
    </row>
    <row r="25" spans="1:39" ht="15.5" x14ac:dyDescent="0.35">
      <c r="A25" s="39" t="s">
        <v>79</v>
      </c>
      <c r="B25" s="41" t="s">
        <v>102</v>
      </c>
      <c r="C25" s="41" t="s">
        <v>103</v>
      </c>
      <c r="D25" s="41" t="s">
        <v>104</v>
      </c>
      <c r="E25" s="41" t="s">
        <v>105</v>
      </c>
      <c r="F25" s="41" t="s">
        <v>106</v>
      </c>
      <c r="G25" s="41" t="s">
        <v>107</v>
      </c>
      <c r="H25" s="41" t="s">
        <v>108</v>
      </c>
      <c r="I25" s="41" t="s">
        <v>109</v>
      </c>
      <c r="J25" s="48" t="s">
        <v>132</v>
      </c>
      <c r="K25" s="41" t="s">
        <v>110</v>
      </c>
      <c r="L25" s="41" t="s">
        <v>111</v>
      </c>
      <c r="M25" s="41" t="s">
        <v>112</v>
      </c>
      <c r="N25" s="41" t="s">
        <v>113</v>
      </c>
      <c r="O25" s="41" t="s">
        <v>114</v>
      </c>
      <c r="P25" s="41" t="s">
        <v>115</v>
      </c>
      <c r="Q25" s="41" t="s">
        <v>116</v>
      </c>
      <c r="R25" s="41" t="s">
        <v>117</v>
      </c>
      <c r="S25" s="41" t="s">
        <v>118</v>
      </c>
      <c r="T25" s="41" t="s">
        <v>119</v>
      </c>
      <c r="U25" s="41" t="s">
        <v>120</v>
      </c>
      <c r="V25" s="41" t="s">
        <v>121</v>
      </c>
      <c r="W25" s="46" t="s">
        <v>126</v>
      </c>
      <c r="X25" s="41" t="s">
        <v>122</v>
      </c>
      <c r="Y25" s="41" t="s">
        <v>123</v>
      </c>
      <c r="Z25" s="46" t="s">
        <v>127</v>
      </c>
      <c r="AH25" s="39" t="s">
        <v>79</v>
      </c>
      <c r="AI25" s="41" t="s">
        <v>102</v>
      </c>
      <c r="AJ25" s="41" t="s">
        <v>103</v>
      </c>
      <c r="AK25" s="48" t="s">
        <v>132</v>
      </c>
      <c r="AL25" s="46" t="s">
        <v>126</v>
      </c>
      <c r="AM25" s="46" t="s">
        <v>127</v>
      </c>
    </row>
    <row r="26" spans="1:39" x14ac:dyDescent="0.35">
      <c r="A26" s="33" t="s">
        <v>0</v>
      </c>
      <c r="B26" s="96">
        <v>652</v>
      </c>
      <c r="C26" s="96">
        <v>20</v>
      </c>
      <c r="D26" s="96">
        <v>11</v>
      </c>
      <c r="E26" s="96">
        <v>6</v>
      </c>
      <c r="F26" s="96">
        <v>1</v>
      </c>
      <c r="G26" s="96">
        <v>1</v>
      </c>
      <c r="H26" s="96">
        <v>1</v>
      </c>
      <c r="I26" s="96">
        <v>3</v>
      </c>
      <c r="J26" s="96">
        <f>SUM(D26:I26)</f>
        <v>23</v>
      </c>
      <c r="K26" s="207">
        <v>1</v>
      </c>
      <c r="L26" s="207">
        <v>0</v>
      </c>
      <c r="M26" s="207">
        <v>1</v>
      </c>
      <c r="N26" s="207">
        <v>1</v>
      </c>
      <c r="O26" s="207">
        <v>1</v>
      </c>
      <c r="P26" s="207">
        <v>0</v>
      </c>
      <c r="Q26" s="207">
        <v>0</v>
      </c>
      <c r="R26" s="207">
        <v>0</v>
      </c>
      <c r="S26" s="207">
        <v>0</v>
      </c>
      <c r="T26" s="207">
        <v>0</v>
      </c>
      <c r="U26" s="207">
        <v>0</v>
      </c>
      <c r="V26" s="207">
        <v>0</v>
      </c>
      <c r="W26" s="96">
        <f>SUM(K26:V26)</f>
        <v>4</v>
      </c>
      <c r="X26" s="205">
        <v>0</v>
      </c>
      <c r="Y26" s="205">
        <v>1</v>
      </c>
      <c r="Z26" s="96">
        <f>SUM(X26:Y26)</f>
        <v>1</v>
      </c>
      <c r="AH26" s="33" t="s">
        <v>0</v>
      </c>
      <c r="AI26" s="97">
        <f>IFERROR(B26/SUM($B26+$C26+$J26+$W26+$Z26),"")</f>
        <v>0.93142857142857138</v>
      </c>
      <c r="AJ26" s="97">
        <f t="shared" ref="AJ26:AJ41" si="9">IFERROR(C26/SUM($B26+$C26+$J26+$W26+$Z26),"")</f>
        <v>2.8571428571428571E-2</v>
      </c>
      <c r="AK26" s="97">
        <f>IFERROR(J26/SUM($B26+$C26+$J26+$W26+$Z26),"")</f>
        <v>3.2857142857142856E-2</v>
      </c>
      <c r="AL26" s="97">
        <f>IFERROR(W26/SUM($B26+$C26+$J26+$W26+$Z26),"")</f>
        <v>5.7142857142857143E-3</v>
      </c>
      <c r="AM26" s="97">
        <f>IFERROR(Z26/SUM($B26+$C26+$J26+$W26+$Z26),"")</f>
        <v>1.4285714285714286E-3</v>
      </c>
    </row>
    <row r="27" spans="1:39" x14ac:dyDescent="0.35">
      <c r="A27" s="33" t="s">
        <v>1</v>
      </c>
      <c r="B27" s="96">
        <v>1860</v>
      </c>
      <c r="C27" s="96">
        <v>347</v>
      </c>
      <c r="D27" s="96">
        <v>94</v>
      </c>
      <c r="E27" s="96">
        <v>42</v>
      </c>
      <c r="F27" s="96">
        <v>16</v>
      </c>
      <c r="G27" s="96">
        <v>11</v>
      </c>
      <c r="H27" s="96">
        <v>10</v>
      </c>
      <c r="I27" s="96">
        <v>2</v>
      </c>
      <c r="J27" s="96">
        <f t="shared" ref="J27:J42" si="10">SUM(D27:I27)</f>
        <v>175</v>
      </c>
      <c r="K27" s="207">
        <v>8</v>
      </c>
      <c r="L27" s="207">
        <v>4</v>
      </c>
      <c r="M27" s="207">
        <v>2</v>
      </c>
      <c r="N27" s="207">
        <v>2</v>
      </c>
      <c r="O27" s="207">
        <v>1</v>
      </c>
      <c r="P27" s="207">
        <v>1</v>
      </c>
      <c r="Q27" s="207">
        <v>1</v>
      </c>
      <c r="R27" s="207">
        <v>1</v>
      </c>
      <c r="S27" s="207">
        <v>0</v>
      </c>
      <c r="T27" s="207">
        <v>1</v>
      </c>
      <c r="U27" s="207">
        <v>1</v>
      </c>
      <c r="V27" s="207">
        <v>1</v>
      </c>
      <c r="W27" s="96">
        <f t="shared" ref="W27:W42" si="11">SUM(K27:V27)</f>
        <v>23</v>
      </c>
      <c r="X27" s="205">
        <v>1</v>
      </c>
      <c r="Y27" s="205">
        <v>0</v>
      </c>
      <c r="Z27" s="96">
        <f t="shared" ref="Z27:Z42" si="12">SUM(X27:Y27)</f>
        <v>1</v>
      </c>
      <c r="AH27" s="33" t="s">
        <v>1</v>
      </c>
      <c r="AI27" s="97">
        <f t="shared" ref="AI27:AI42" si="13">IFERROR(B27/SUM($B27+$C27+$J27+$W27+$Z27),"")</f>
        <v>0.77306733167082298</v>
      </c>
      <c r="AJ27" s="97">
        <f t="shared" si="9"/>
        <v>0.14422277639235245</v>
      </c>
      <c r="AK27" s="97">
        <f t="shared" ref="AK27:AK42" si="14">IFERROR(J27/SUM($B27+$C27+$J27+$W27+$Z27),"")</f>
        <v>7.2734829592684958E-2</v>
      </c>
      <c r="AL27" s="97">
        <f t="shared" ref="AL27:AL42" si="15">IFERROR(W27/SUM($B27+$C27+$J27+$W27+$Z27),"")</f>
        <v>9.5594347464671662E-3</v>
      </c>
      <c r="AM27" s="97">
        <f t="shared" ref="AM27:AM42" si="16">IFERROR(Z27/SUM($B27+$C27+$J27+$W27+$Z27),"")</f>
        <v>4.1562759767248546E-4</v>
      </c>
    </row>
    <row r="28" spans="1:39" x14ac:dyDescent="0.35">
      <c r="A28" s="33" t="s">
        <v>68</v>
      </c>
      <c r="B28" s="96">
        <v>0</v>
      </c>
      <c r="C28" s="96">
        <v>0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f t="shared" si="10"/>
        <v>0</v>
      </c>
      <c r="K28" s="207">
        <v>0</v>
      </c>
      <c r="L28" s="207">
        <v>0</v>
      </c>
      <c r="M28" s="207">
        <v>0</v>
      </c>
      <c r="N28" s="207">
        <v>0</v>
      </c>
      <c r="O28" s="207">
        <v>0</v>
      </c>
      <c r="P28" s="207">
        <v>0</v>
      </c>
      <c r="Q28" s="207">
        <v>0</v>
      </c>
      <c r="R28" s="207">
        <v>0</v>
      </c>
      <c r="S28" s="207">
        <v>0</v>
      </c>
      <c r="T28" s="207">
        <v>0</v>
      </c>
      <c r="U28" s="207">
        <v>0</v>
      </c>
      <c r="V28" s="207">
        <v>0</v>
      </c>
      <c r="W28" s="96">
        <f t="shared" si="11"/>
        <v>0</v>
      </c>
      <c r="X28" s="205">
        <v>0</v>
      </c>
      <c r="Y28" s="205">
        <v>0</v>
      </c>
      <c r="Z28" s="96">
        <f t="shared" si="12"/>
        <v>0</v>
      </c>
      <c r="AH28" s="33" t="s">
        <v>68</v>
      </c>
      <c r="AI28" s="97" t="str">
        <f t="shared" si="13"/>
        <v/>
      </c>
      <c r="AJ28" s="97" t="str">
        <f t="shared" si="9"/>
        <v/>
      </c>
      <c r="AK28" s="97" t="str">
        <f t="shared" si="14"/>
        <v/>
      </c>
      <c r="AL28" s="97" t="str">
        <f t="shared" si="15"/>
        <v/>
      </c>
      <c r="AM28" s="97" t="str">
        <f t="shared" si="16"/>
        <v/>
      </c>
    </row>
    <row r="29" spans="1:39" x14ac:dyDescent="0.35">
      <c r="A29" s="33" t="s">
        <v>2</v>
      </c>
      <c r="B29" s="96">
        <v>1065</v>
      </c>
      <c r="C29" s="96">
        <v>23</v>
      </c>
      <c r="D29" s="96">
        <v>1</v>
      </c>
      <c r="E29" s="96">
        <v>1</v>
      </c>
      <c r="F29" s="96">
        <v>0</v>
      </c>
      <c r="G29" s="96">
        <v>0</v>
      </c>
      <c r="H29" s="96">
        <v>0</v>
      </c>
      <c r="I29" s="96">
        <v>0</v>
      </c>
      <c r="J29" s="96">
        <f t="shared" si="10"/>
        <v>2</v>
      </c>
      <c r="K29" s="207">
        <v>0</v>
      </c>
      <c r="L29" s="207">
        <v>0</v>
      </c>
      <c r="M29" s="207">
        <v>0</v>
      </c>
      <c r="N29" s="207">
        <v>0</v>
      </c>
      <c r="O29" s="207">
        <v>0</v>
      </c>
      <c r="P29" s="207">
        <v>0</v>
      </c>
      <c r="Q29" s="207">
        <v>0</v>
      </c>
      <c r="R29" s="207">
        <v>0</v>
      </c>
      <c r="S29" s="207">
        <v>0</v>
      </c>
      <c r="T29" s="207">
        <v>0</v>
      </c>
      <c r="U29" s="207">
        <v>0</v>
      </c>
      <c r="V29" s="207">
        <v>0</v>
      </c>
      <c r="W29" s="96">
        <f t="shared" si="11"/>
        <v>0</v>
      </c>
      <c r="X29" s="205">
        <v>0</v>
      </c>
      <c r="Y29" s="205">
        <v>0</v>
      </c>
      <c r="Z29" s="96">
        <f t="shared" si="12"/>
        <v>0</v>
      </c>
      <c r="AH29" s="33" t="s">
        <v>2</v>
      </c>
      <c r="AI29" s="97">
        <f t="shared" si="13"/>
        <v>0.97706422018348627</v>
      </c>
      <c r="AJ29" s="97">
        <f t="shared" si="9"/>
        <v>2.1100917431192662E-2</v>
      </c>
      <c r="AK29" s="97">
        <f t="shared" si="14"/>
        <v>1.834862385321101E-3</v>
      </c>
      <c r="AL29" s="97">
        <f t="shared" si="15"/>
        <v>0</v>
      </c>
      <c r="AM29" s="97">
        <f t="shared" si="16"/>
        <v>0</v>
      </c>
    </row>
    <row r="30" spans="1:39" x14ac:dyDescent="0.35">
      <c r="A30" s="33" t="s">
        <v>3</v>
      </c>
      <c r="B30" s="96">
        <v>83</v>
      </c>
      <c r="C30" s="96">
        <v>1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f t="shared" si="10"/>
        <v>0</v>
      </c>
      <c r="K30" s="207">
        <v>0</v>
      </c>
      <c r="L30" s="207">
        <v>0</v>
      </c>
      <c r="M30" s="207">
        <v>0</v>
      </c>
      <c r="N30" s="207">
        <v>0</v>
      </c>
      <c r="O30" s="207">
        <v>0</v>
      </c>
      <c r="P30" s="207">
        <v>0</v>
      </c>
      <c r="Q30" s="207">
        <v>0</v>
      </c>
      <c r="R30" s="207">
        <v>0</v>
      </c>
      <c r="S30" s="207">
        <v>0</v>
      </c>
      <c r="T30" s="207">
        <v>0</v>
      </c>
      <c r="U30" s="207">
        <v>0</v>
      </c>
      <c r="V30" s="207">
        <v>0</v>
      </c>
      <c r="W30" s="96">
        <f t="shared" si="11"/>
        <v>0</v>
      </c>
      <c r="X30" s="205">
        <v>0</v>
      </c>
      <c r="Y30" s="205">
        <v>0</v>
      </c>
      <c r="Z30" s="96">
        <f t="shared" si="12"/>
        <v>0</v>
      </c>
      <c r="AH30" s="33" t="s">
        <v>3</v>
      </c>
      <c r="AI30" s="97">
        <f t="shared" si="13"/>
        <v>0.98809523809523814</v>
      </c>
      <c r="AJ30" s="97">
        <f t="shared" si="9"/>
        <v>1.1904761904761904E-2</v>
      </c>
      <c r="AK30" s="97">
        <f t="shared" si="14"/>
        <v>0</v>
      </c>
      <c r="AL30" s="97">
        <f t="shared" si="15"/>
        <v>0</v>
      </c>
      <c r="AM30" s="97">
        <f t="shared" si="16"/>
        <v>0</v>
      </c>
    </row>
    <row r="31" spans="1:39" x14ac:dyDescent="0.35">
      <c r="A31" s="33" t="s">
        <v>4</v>
      </c>
      <c r="B31" s="96">
        <v>197</v>
      </c>
      <c r="C31" s="96">
        <v>20</v>
      </c>
      <c r="D31" s="96">
        <v>6</v>
      </c>
      <c r="E31" s="96">
        <v>2</v>
      </c>
      <c r="F31" s="96">
        <v>4</v>
      </c>
      <c r="G31" s="96">
        <v>1</v>
      </c>
      <c r="H31" s="96">
        <v>2</v>
      </c>
      <c r="I31" s="96">
        <v>1</v>
      </c>
      <c r="J31" s="96">
        <f t="shared" si="10"/>
        <v>16</v>
      </c>
      <c r="K31" s="207">
        <v>0</v>
      </c>
      <c r="L31" s="207">
        <v>1</v>
      </c>
      <c r="M31" s="207">
        <v>1</v>
      </c>
      <c r="N31" s="207">
        <v>1</v>
      </c>
      <c r="O31" s="207">
        <v>2</v>
      </c>
      <c r="P31" s="207">
        <v>0</v>
      </c>
      <c r="Q31" s="207">
        <v>0</v>
      </c>
      <c r="R31" s="207">
        <v>0</v>
      </c>
      <c r="S31" s="207">
        <v>0</v>
      </c>
      <c r="T31" s="207">
        <v>0</v>
      </c>
      <c r="U31" s="207">
        <v>0</v>
      </c>
      <c r="V31" s="207">
        <v>0</v>
      </c>
      <c r="W31" s="96">
        <f>SUM(K31:V31)</f>
        <v>5</v>
      </c>
      <c r="X31" s="205">
        <v>0</v>
      </c>
      <c r="Y31" s="205">
        <v>0</v>
      </c>
      <c r="Z31" s="96">
        <f t="shared" si="12"/>
        <v>0</v>
      </c>
      <c r="AH31" s="33" t="s">
        <v>4</v>
      </c>
      <c r="AI31" s="97">
        <f t="shared" si="13"/>
        <v>0.82773109243697474</v>
      </c>
      <c r="AJ31" s="97">
        <f t="shared" si="9"/>
        <v>8.4033613445378158E-2</v>
      </c>
      <c r="AK31" s="97">
        <f t="shared" si="14"/>
        <v>6.7226890756302518E-2</v>
      </c>
      <c r="AL31" s="97">
        <f t="shared" si="15"/>
        <v>2.100840336134454E-2</v>
      </c>
      <c r="AM31" s="97">
        <f t="shared" si="16"/>
        <v>0</v>
      </c>
    </row>
    <row r="32" spans="1:39" x14ac:dyDescent="0.35">
      <c r="A32" s="33" t="s">
        <v>5</v>
      </c>
      <c r="B32" s="96">
        <v>0</v>
      </c>
      <c r="C32" s="96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f t="shared" si="10"/>
        <v>0</v>
      </c>
      <c r="K32" s="207">
        <v>0</v>
      </c>
      <c r="L32" s="207">
        <v>0</v>
      </c>
      <c r="M32" s="207">
        <v>0</v>
      </c>
      <c r="N32" s="207">
        <v>0</v>
      </c>
      <c r="O32" s="207">
        <v>0</v>
      </c>
      <c r="P32" s="207">
        <v>0</v>
      </c>
      <c r="Q32" s="207">
        <v>0</v>
      </c>
      <c r="R32" s="207">
        <v>0</v>
      </c>
      <c r="S32" s="207">
        <v>0</v>
      </c>
      <c r="T32" s="207">
        <v>0</v>
      </c>
      <c r="U32" s="207">
        <v>0</v>
      </c>
      <c r="V32" s="207">
        <v>0</v>
      </c>
      <c r="W32" s="96">
        <f t="shared" si="11"/>
        <v>0</v>
      </c>
      <c r="X32" s="205">
        <v>0</v>
      </c>
      <c r="Y32" s="205">
        <v>0</v>
      </c>
      <c r="Z32" s="96">
        <f t="shared" si="12"/>
        <v>0</v>
      </c>
      <c r="AH32" s="33" t="s">
        <v>5</v>
      </c>
      <c r="AI32" s="97" t="str">
        <f t="shared" si="13"/>
        <v/>
      </c>
      <c r="AJ32" s="97" t="str">
        <f t="shared" si="9"/>
        <v/>
      </c>
      <c r="AK32" s="97" t="str">
        <f t="shared" si="14"/>
        <v/>
      </c>
      <c r="AL32" s="97" t="str">
        <f t="shared" si="15"/>
        <v/>
      </c>
      <c r="AM32" s="97" t="str">
        <f t="shared" si="16"/>
        <v/>
      </c>
    </row>
    <row r="33" spans="1:39" x14ac:dyDescent="0.35">
      <c r="A33" s="33" t="s">
        <v>6</v>
      </c>
      <c r="B33" s="96">
        <v>2437</v>
      </c>
      <c r="C33" s="96">
        <v>319</v>
      </c>
      <c r="D33" s="96">
        <v>73</v>
      </c>
      <c r="E33" s="96">
        <v>25</v>
      </c>
      <c r="F33" s="96">
        <v>8</v>
      </c>
      <c r="G33" s="96">
        <v>6</v>
      </c>
      <c r="H33" s="96">
        <v>5</v>
      </c>
      <c r="I33" s="96">
        <v>3</v>
      </c>
      <c r="J33" s="96">
        <f t="shared" si="10"/>
        <v>120</v>
      </c>
      <c r="K33" s="207">
        <v>3</v>
      </c>
      <c r="L33" s="207">
        <v>1</v>
      </c>
      <c r="M33" s="207">
        <v>3</v>
      </c>
      <c r="N33" s="207">
        <v>1</v>
      </c>
      <c r="O33" s="207">
        <v>1</v>
      </c>
      <c r="P33" s="207">
        <v>0</v>
      </c>
      <c r="Q33" s="207">
        <v>0</v>
      </c>
      <c r="R33" s="207">
        <v>1</v>
      </c>
      <c r="S33" s="207">
        <v>0</v>
      </c>
      <c r="T33" s="207">
        <v>0</v>
      </c>
      <c r="U33" s="207">
        <v>0</v>
      </c>
      <c r="V33" s="207">
        <v>0</v>
      </c>
      <c r="W33" s="96">
        <f t="shared" si="11"/>
        <v>10</v>
      </c>
      <c r="X33" s="205">
        <v>1</v>
      </c>
      <c r="Y33" s="205">
        <v>1</v>
      </c>
      <c r="Z33" s="96">
        <f t="shared" si="12"/>
        <v>2</v>
      </c>
      <c r="AH33" s="33" t="s">
        <v>6</v>
      </c>
      <c r="AI33" s="97">
        <f t="shared" si="13"/>
        <v>0.84383656509695293</v>
      </c>
      <c r="AJ33" s="97">
        <f t="shared" si="9"/>
        <v>0.11045706371191136</v>
      </c>
      <c r="AK33" s="97">
        <f t="shared" si="14"/>
        <v>4.1551246537396121E-2</v>
      </c>
      <c r="AL33" s="97">
        <f t="shared" si="15"/>
        <v>3.4626038781163434E-3</v>
      </c>
      <c r="AM33" s="97">
        <f t="shared" si="16"/>
        <v>6.925207756232687E-4</v>
      </c>
    </row>
    <row r="34" spans="1:39" x14ac:dyDescent="0.35">
      <c r="A34" s="33" t="s">
        <v>7</v>
      </c>
      <c r="B34" s="96">
        <v>558</v>
      </c>
      <c r="C34" s="96">
        <v>69</v>
      </c>
      <c r="D34" s="96">
        <v>14</v>
      </c>
      <c r="E34" s="96">
        <v>12</v>
      </c>
      <c r="F34" s="96">
        <v>3</v>
      </c>
      <c r="G34" s="96">
        <v>3</v>
      </c>
      <c r="H34" s="96">
        <v>3</v>
      </c>
      <c r="I34" s="96">
        <v>1</v>
      </c>
      <c r="J34" s="96">
        <f t="shared" si="10"/>
        <v>36</v>
      </c>
      <c r="K34" s="207">
        <v>0</v>
      </c>
      <c r="L34" s="207">
        <v>1</v>
      </c>
      <c r="M34" s="207">
        <v>3</v>
      </c>
      <c r="N34" s="207">
        <v>0</v>
      </c>
      <c r="O34" s="207">
        <v>1</v>
      </c>
      <c r="P34" s="207">
        <v>0</v>
      </c>
      <c r="Q34" s="207">
        <v>3</v>
      </c>
      <c r="R34" s="207">
        <v>2</v>
      </c>
      <c r="S34" s="207">
        <v>0</v>
      </c>
      <c r="T34" s="207">
        <v>0</v>
      </c>
      <c r="U34" s="207">
        <v>1</v>
      </c>
      <c r="V34" s="207">
        <v>1</v>
      </c>
      <c r="W34" s="96">
        <f t="shared" si="11"/>
        <v>12</v>
      </c>
      <c r="X34" s="205">
        <v>2</v>
      </c>
      <c r="Y34" s="205">
        <v>2</v>
      </c>
      <c r="Z34" s="96">
        <f t="shared" si="12"/>
        <v>4</v>
      </c>
      <c r="AH34" s="33" t="s">
        <v>7</v>
      </c>
      <c r="AI34" s="97">
        <f t="shared" si="13"/>
        <v>0.8217967599410898</v>
      </c>
      <c r="AJ34" s="97">
        <f t="shared" si="9"/>
        <v>0.101620029455081</v>
      </c>
      <c r="AK34" s="97">
        <f t="shared" si="14"/>
        <v>5.3019145802650956E-2</v>
      </c>
      <c r="AL34" s="97">
        <f t="shared" si="15"/>
        <v>1.7673048600883652E-2</v>
      </c>
      <c r="AM34" s="97">
        <f t="shared" si="16"/>
        <v>5.8910162002945507E-3</v>
      </c>
    </row>
    <row r="35" spans="1:39" x14ac:dyDescent="0.35">
      <c r="A35" s="33" t="s">
        <v>8</v>
      </c>
      <c r="B35" s="96">
        <v>7</v>
      </c>
      <c r="C35" s="96">
        <v>0</v>
      </c>
      <c r="D35" s="96">
        <v>0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f t="shared" si="10"/>
        <v>0</v>
      </c>
      <c r="K35" s="207">
        <v>0</v>
      </c>
      <c r="L35" s="207">
        <v>0</v>
      </c>
      <c r="M35" s="207">
        <v>0</v>
      </c>
      <c r="N35" s="207">
        <v>0</v>
      </c>
      <c r="O35" s="207">
        <v>0</v>
      </c>
      <c r="P35" s="207">
        <v>0</v>
      </c>
      <c r="Q35" s="207">
        <v>0</v>
      </c>
      <c r="R35" s="207">
        <v>0</v>
      </c>
      <c r="S35" s="207">
        <v>0</v>
      </c>
      <c r="T35" s="207">
        <v>0</v>
      </c>
      <c r="U35" s="207">
        <v>0</v>
      </c>
      <c r="V35" s="207">
        <v>0</v>
      </c>
      <c r="W35" s="96">
        <f t="shared" si="11"/>
        <v>0</v>
      </c>
      <c r="X35" s="205">
        <v>0</v>
      </c>
      <c r="Y35" s="205">
        <v>0</v>
      </c>
      <c r="Z35" s="96">
        <f t="shared" si="12"/>
        <v>0</v>
      </c>
      <c r="AH35" s="33" t="s">
        <v>8</v>
      </c>
      <c r="AI35" s="97">
        <f t="shared" si="13"/>
        <v>1</v>
      </c>
      <c r="AJ35" s="97">
        <f t="shared" si="9"/>
        <v>0</v>
      </c>
      <c r="AK35" s="97">
        <f t="shared" si="14"/>
        <v>0</v>
      </c>
      <c r="AL35" s="97">
        <f t="shared" si="15"/>
        <v>0</v>
      </c>
      <c r="AM35" s="97">
        <f t="shared" si="16"/>
        <v>0</v>
      </c>
    </row>
    <row r="36" spans="1:39" x14ac:dyDescent="0.35">
      <c r="A36" s="33" t="s">
        <v>241</v>
      </c>
      <c r="B36" s="96">
        <v>20</v>
      </c>
      <c r="C36" s="96">
        <v>0</v>
      </c>
      <c r="D36" s="96">
        <v>0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f t="shared" si="10"/>
        <v>0</v>
      </c>
      <c r="K36" s="207">
        <v>0</v>
      </c>
      <c r="L36" s="207">
        <v>0</v>
      </c>
      <c r="M36" s="207">
        <v>0</v>
      </c>
      <c r="N36" s="207">
        <v>0</v>
      </c>
      <c r="O36" s="207">
        <v>0</v>
      </c>
      <c r="P36" s="207">
        <v>0</v>
      </c>
      <c r="Q36" s="207">
        <v>0</v>
      </c>
      <c r="R36" s="207">
        <v>0</v>
      </c>
      <c r="S36" s="207">
        <v>0</v>
      </c>
      <c r="T36" s="207">
        <v>0</v>
      </c>
      <c r="U36" s="207">
        <v>0</v>
      </c>
      <c r="V36" s="207">
        <v>0</v>
      </c>
      <c r="W36" s="96">
        <f t="shared" si="11"/>
        <v>0</v>
      </c>
      <c r="X36" s="205">
        <v>0</v>
      </c>
      <c r="Y36" s="205">
        <v>0</v>
      </c>
      <c r="Z36" s="96">
        <f t="shared" si="12"/>
        <v>0</v>
      </c>
      <c r="AH36" s="33" t="s">
        <v>241</v>
      </c>
      <c r="AI36" s="97">
        <f t="shared" si="13"/>
        <v>1</v>
      </c>
      <c r="AJ36" s="97">
        <f t="shared" si="9"/>
        <v>0</v>
      </c>
      <c r="AK36" s="97">
        <f t="shared" si="14"/>
        <v>0</v>
      </c>
      <c r="AL36" s="97">
        <f t="shared" si="15"/>
        <v>0</v>
      </c>
      <c r="AM36" s="97">
        <f t="shared" si="16"/>
        <v>0</v>
      </c>
    </row>
    <row r="37" spans="1:39" x14ac:dyDescent="0.35">
      <c r="A37" s="33" t="s">
        <v>10</v>
      </c>
      <c r="B37" s="96">
        <v>153</v>
      </c>
      <c r="C37" s="96">
        <v>14</v>
      </c>
      <c r="D37" s="96">
        <v>6</v>
      </c>
      <c r="E37" s="96">
        <v>0</v>
      </c>
      <c r="F37" s="96">
        <v>0</v>
      </c>
      <c r="G37" s="96">
        <v>1</v>
      </c>
      <c r="H37" s="96">
        <v>0</v>
      </c>
      <c r="I37" s="96">
        <v>0</v>
      </c>
      <c r="J37" s="96">
        <f t="shared" si="10"/>
        <v>7</v>
      </c>
      <c r="K37" s="207">
        <v>0</v>
      </c>
      <c r="L37" s="207">
        <v>0</v>
      </c>
      <c r="M37" s="207">
        <v>0</v>
      </c>
      <c r="N37" s="207">
        <v>0</v>
      </c>
      <c r="O37" s="207">
        <v>0</v>
      </c>
      <c r="P37" s="207">
        <v>0</v>
      </c>
      <c r="Q37" s="207">
        <v>0</v>
      </c>
      <c r="R37" s="207">
        <v>0</v>
      </c>
      <c r="S37" s="207">
        <v>0</v>
      </c>
      <c r="T37" s="207">
        <v>0</v>
      </c>
      <c r="U37" s="207">
        <v>0</v>
      </c>
      <c r="V37" s="207">
        <v>0</v>
      </c>
      <c r="W37" s="96">
        <f t="shared" si="11"/>
        <v>0</v>
      </c>
      <c r="X37" s="205">
        <v>0</v>
      </c>
      <c r="Y37" s="205">
        <v>0</v>
      </c>
      <c r="Z37" s="96">
        <f t="shared" si="12"/>
        <v>0</v>
      </c>
      <c r="AH37" s="33" t="s">
        <v>10</v>
      </c>
      <c r="AI37" s="97">
        <f t="shared" si="13"/>
        <v>0.87931034482758619</v>
      </c>
      <c r="AJ37" s="97">
        <f t="shared" si="9"/>
        <v>8.0459770114942528E-2</v>
      </c>
      <c r="AK37" s="97">
        <f t="shared" si="14"/>
        <v>4.0229885057471264E-2</v>
      </c>
      <c r="AL37" s="97">
        <f t="shared" si="15"/>
        <v>0</v>
      </c>
      <c r="AM37" s="97">
        <f t="shared" si="16"/>
        <v>0</v>
      </c>
    </row>
    <row r="38" spans="1:39" x14ac:dyDescent="0.35">
      <c r="A38" s="33" t="s">
        <v>11</v>
      </c>
      <c r="B38" s="96">
        <v>1</v>
      </c>
      <c r="C38" s="96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f t="shared" si="10"/>
        <v>0</v>
      </c>
      <c r="K38" s="207">
        <v>0</v>
      </c>
      <c r="L38" s="207">
        <v>0</v>
      </c>
      <c r="M38" s="207">
        <v>0</v>
      </c>
      <c r="N38" s="207">
        <v>0</v>
      </c>
      <c r="O38" s="207">
        <v>0</v>
      </c>
      <c r="P38" s="207">
        <v>0</v>
      </c>
      <c r="Q38" s="207">
        <v>0</v>
      </c>
      <c r="R38" s="207">
        <v>0</v>
      </c>
      <c r="S38" s="207">
        <v>0</v>
      </c>
      <c r="T38" s="207">
        <v>0</v>
      </c>
      <c r="U38" s="207">
        <v>0</v>
      </c>
      <c r="V38" s="207">
        <v>0</v>
      </c>
      <c r="W38" s="96">
        <f t="shared" si="11"/>
        <v>0</v>
      </c>
      <c r="X38" s="205">
        <v>0</v>
      </c>
      <c r="Y38" s="205">
        <v>0</v>
      </c>
      <c r="Z38" s="96">
        <f t="shared" si="12"/>
        <v>0</v>
      </c>
      <c r="AH38" s="33" t="s">
        <v>11</v>
      </c>
      <c r="AI38" s="97">
        <f t="shared" si="13"/>
        <v>1</v>
      </c>
      <c r="AJ38" s="97">
        <f t="shared" si="9"/>
        <v>0</v>
      </c>
      <c r="AK38" s="97">
        <f t="shared" si="14"/>
        <v>0</v>
      </c>
      <c r="AL38" s="97">
        <f t="shared" si="15"/>
        <v>0</v>
      </c>
      <c r="AM38" s="97">
        <f t="shared" si="16"/>
        <v>0</v>
      </c>
    </row>
    <row r="39" spans="1:39" x14ac:dyDescent="0.35">
      <c r="A39" s="33" t="s">
        <v>12</v>
      </c>
      <c r="B39" s="96">
        <v>642</v>
      </c>
      <c r="C39" s="96">
        <v>111</v>
      </c>
      <c r="D39" s="96">
        <v>19</v>
      </c>
      <c r="E39" s="96">
        <v>20</v>
      </c>
      <c r="F39" s="96">
        <v>8</v>
      </c>
      <c r="G39" s="96">
        <v>14</v>
      </c>
      <c r="H39" s="96">
        <v>2</v>
      </c>
      <c r="I39" s="96">
        <v>4</v>
      </c>
      <c r="J39" s="96">
        <f t="shared" si="10"/>
        <v>67</v>
      </c>
      <c r="K39" s="207">
        <v>4</v>
      </c>
      <c r="L39" s="207">
        <v>1</v>
      </c>
      <c r="M39" s="207">
        <v>1</v>
      </c>
      <c r="N39" s="207">
        <v>0</v>
      </c>
      <c r="O39" s="207">
        <v>0</v>
      </c>
      <c r="P39" s="207">
        <v>4</v>
      </c>
      <c r="Q39" s="207">
        <v>2</v>
      </c>
      <c r="R39" s="207">
        <v>0</v>
      </c>
      <c r="S39" s="207">
        <v>0</v>
      </c>
      <c r="T39" s="207">
        <v>2</v>
      </c>
      <c r="U39" s="207">
        <v>4</v>
      </c>
      <c r="V39" s="207">
        <v>0</v>
      </c>
      <c r="W39" s="96">
        <f t="shared" si="11"/>
        <v>18</v>
      </c>
      <c r="X39" s="205">
        <v>1</v>
      </c>
      <c r="Y39" s="205">
        <v>2</v>
      </c>
      <c r="Z39" s="96">
        <f t="shared" si="12"/>
        <v>3</v>
      </c>
      <c r="AH39" s="33" t="s">
        <v>12</v>
      </c>
      <c r="AI39" s="97">
        <f t="shared" si="13"/>
        <v>0.76337693222354341</v>
      </c>
      <c r="AJ39" s="97">
        <f t="shared" si="9"/>
        <v>0.13198573127229488</v>
      </c>
      <c r="AK39" s="97">
        <f t="shared" si="14"/>
        <v>7.9667063020214035E-2</v>
      </c>
      <c r="AL39" s="97">
        <f t="shared" si="15"/>
        <v>2.1403091557669441E-2</v>
      </c>
      <c r="AM39" s="97">
        <f t="shared" si="16"/>
        <v>3.5671819262782403E-3</v>
      </c>
    </row>
    <row r="40" spans="1:39" x14ac:dyDescent="0.35">
      <c r="A40" s="33" t="s">
        <v>13</v>
      </c>
      <c r="B40" s="96">
        <v>100</v>
      </c>
      <c r="C40" s="96">
        <v>10</v>
      </c>
      <c r="D40" s="96">
        <v>2</v>
      </c>
      <c r="E40" s="96">
        <v>1</v>
      </c>
      <c r="F40" s="96">
        <v>0</v>
      </c>
      <c r="G40" s="96">
        <v>0</v>
      </c>
      <c r="H40" s="96">
        <v>0</v>
      </c>
      <c r="I40" s="96">
        <v>0</v>
      </c>
      <c r="J40" s="96">
        <f t="shared" si="10"/>
        <v>3</v>
      </c>
      <c r="K40" s="207">
        <v>1</v>
      </c>
      <c r="L40" s="207">
        <v>0</v>
      </c>
      <c r="M40" s="207">
        <v>0</v>
      </c>
      <c r="N40" s="207">
        <v>0</v>
      </c>
      <c r="O40" s="207">
        <v>0</v>
      </c>
      <c r="P40" s="207">
        <v>0</v>
      </c>
      <c r="Q40" s="207">
        <v>0</v>
      </c>
      <c r="R40" s="207">
        <v>0</v>
      </c>
      <c r="S40" s="207">
        <v>1</v>
      </c>
      <c r="T40" s="207">
        <v>0</v>
      </c>
      <c r="U40" s="207">
        <v>0</v>
      </c>
      <c r="V40" s="207">
        <v>0</v>
      </c>
      <c r="W40" s="96">
        <f t="shared" si="11"/>
        <v>2</v>
      </c>
      <c r="X40" s="205">
        <v>0</v>
      </c>
      <c r="Y40" s="205">
        <v>0</v>
      </c>
      <c r="Z40" s="96">
        <f t="shared" si="12"/>
        <v>0</v>
      </c>
      <c r="AH40" s="33" t="s">
        <v>13</v>
      </c>
      <c r="AI40" s="97">
        <f t="shared" si="13"/>
        <v>0.86956521739130432</v>
      </c>
      <c r="AJ40" s="97">
        <f t="shared" si="9"/>
        <v>8.6956521739130432E-2</v>
      </c>
      <c r="AK40" s="97">
        <f t="shared" si="14"/>
        <v>2.6086956521739129E-2</v>
      </c>
      <c r="AL40" s="97">
        <f t="shared" si="15"/>
        <v>1.7391304347826087E-2</v>
      </c>
      <c r="AM40" s="97">
        <f t="shared" si="16"/>
        <v>0</v>
      </c>
    </row>
    <row r="41" spans="1:39" x14ac:dyDescent="0.35">
      <c r="A41" s="33" t="s">
        <v>14</v>
      </c>
      <c r="B41" s="96">
        <v>4</v>
      </c>
      <c r="C41" s="96">
        <v>0</v>
      </c>
      <c r="D41" s="96">
        <v>0</v>
      </c>
      <c r="E41" s="96">
        <v>0</v>
      </c>
      <c r="F41" s="96">
        <v>0</v>
      </c>
      <c r="G41" s="96">
        <v>0</v>
      </c>
      <c r="H41" s="96">
        <v>0</v>
      </c>
      <c r="I41" s="96">
        <v>0</v>
      </c>
      <c r="J41" s="96">
        <f t="shared" si="10"/>
        <v>0</v>
      </c>
      <c r="K41" s="207">
        <v>0</v>
      </c>
      <c r="L41" s="207">
        <v>0</v>
      </c>
      <c r="M41" s="207">
        <v>0</v>
      </c>
      <c r="N41" s="207">
        <v>0</v>
      </c>
      <c r="O41" s="207">
        <v>0</v>
      </c>
      <c r="P41" s="207">
        <v>0</v>
      </c>
      <c r="Q41" s="207">
        <v>0</v>
      </c>
      <c r="R41" s="207">
        <v>0</v>
      </c>
      <c r="S41" s="207">
        <v>0</v>
      </c>
      <c r="T41" s="207">
        <v>0</v>
      </c>
      <c r="U41" s="207">
        <v>0</v>
      </c>
      <c r="V41" s="207">
        <v>0</v>
      </c>
      <c r="W41" s="96">
        <f t="shared" si="11"/>
        <v>0</v>
      </c>
      <c r="X41" s="205">
        <v>0</v>
      </c>
      <c r="Y41" s="205">
        <v>0</v>
      </c>
      <c r="Z41" s="96">
        <f t="shared" si="12"/>
        <v>0</v>
      </c>
      <c r="AH41" s="33" t="s">
        <v>14</v>
      </c>
      <c r="AI41" s="97">
        <f t="shared" si="13"/>
        <v>1</v>
      </c>
      <c r="AJ41" s="97">
        <f t="shared" si="9"/>
        <v>0</v>
      </c>
      <c r="AK41" s="97">
        <f t="shared" si="14"/>
        <v>0</v>
      </c>
      <c r="AL41" s="97">
        <f t="shared" si="15"/>
        <v>0</v>
      </c>
      <c r="AM41" s="97">
        <f t="shared" si="16"/>
        <v>0</v>
      </c>
    </row>
    <row r="42" spans="1:39" x14ac:dyDescent="0.35">
      <c r="A42" s="40" t="s">
        <v>15</v>
      </c>
      <c r="B42" s="138">
        <v>7779</v>
      </c>
      <c r="C42" s="138">
        <v>934</v>
      </c>
      <c r="D42" s="138">
        <v>226</v>
      </c>
      <c r="E42" s="138">
        <v>109</v>
      </c>
      <c r="F42" s="138">
        <v>40</v>
      </c>
      <c r="G42" s="138">
        <v>37</v>
      </c>
      <c r="H42" s="138">
        <v>23</v>
      </c>
      <c r="I42" s="138">
        <v>14</v>
      </c>
      <c r="J42" s="139">
        <f t="shared" si="10"/>
        <v>449</v>
      </c>
      <c r="K42" s="138">
        <v>18</v>
      </c>
      <c r="L42" s="138">
        <v>7</v>
      </c>
      <c r="M42" s="138">
        <v>14</v>
      </c>
      <c r="N42" s="138">
        <v>6</v>
      </c>
      <c r="O42" s="138">
        <v>7</v>
      </c>
      <c r="P42" s="138">
        <v>5</v>
      </c>
      <c r="Q42" s="138">
        <v>6</v>
      </c>
      <c r="R42" s="138">
        <v>4</v>
      </c>
      <c r="S42" s="138">
        <v>1</v>
      </c>
      <c r="T42" s="138">
        <v>3</v>
      </c>
      <c r="U42" s="138">
        <v>6</v>
      </c>
      <c r="V42" s="138">
        <v>2</v>
      </c>
      <c r="W42" s="139">
        <f t="shared" si="11"/>
        <v>79</v>
      </c>
      <c r="X42" s="138">
        <v>5</v>
      </c>
      <c r="Y42" s="138">
        <v>6</v>
      </c>
      <c r="Z42" s="139">
        <f t="shared" si="12"/>
        <v>11</v>
      </c>
      <c r="AH42" s="40" t="s">
        <v>15</v>
      </c>
      <c r="AI42" s="136">
        <f t="shared" si="13"/>
        <v>0.84079118028534372</v>
      </c>
      <c r="AJ42" s="136">
        <f t="shared" ref="AJ42" si="17">IFERROR(C42/SUM($B42+$C42+$J42+$W42+$Z42),"")</f>
        <v>0.10095114569822741</v>
      </c>
      <c r="AK42" s="208">
        <f t="shared" si="14"/>
        <v>4.8530047557284912E-2</v>
      </c>
      <c r="AL42" s="208">
        <f t="shared" si="15"/>
        <v>8.5386943363597052E-3</v>
      </c>
      <c r="AM42" s="208">
        <f t="shared" si="16"/>
        <v>1.1889321227842628E-3</v>
      </c>
    </row>
    <row r="43" spans="1:39" x14ac:dyDescent="0.3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39" x14ac:dyDescent="0.35">
      <c r="A44" s="8"/>
      <c r="B44" s="8"/>
      <c r="C44" s="137" t="s">
        <v>136</v>
      </c>
      <c r="D44" s="140"/>
      <c r="E44" s="140"/>
      <c r="F44" s="140"/>
      <c r="G44" s="140"/>
      <c r="H44" s="140"/>
      <c r="I44" s="140"/>
      <c r="J44" s="140" t="s">
        <v>135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39" x14ac:dyDescent="0.35">
      <c r="A45" s="271" t="s">
        <v>137</v>
      </c>
      <c r="B45" s="52" t="s">
        <v>138</v>
      </c>
      <c r="C45" s="97">
        <v>0.30297229243541324</v>
      </c>
      <c r="D45" s="141"/>
      <c r="E45" s="141"/>
      <c r="F45" s="141"/>
      <c r="G45" s="141"/>
      <c r="H45" s="141"/>
      <c r="I45" s="141"/>
      <c r="J45" s="127">
        <v>0.77306733167082298</v>
      </c>
      <c r="K45" s="55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4"/>
    </row>
    <row r="46" spans="1:39" x14ac:dyDescent="0.35">
      <c r="A46" s="271"/>
      <c r="B46" s="56" t="s">
        <v>139</v>
      </c>
      <c r="C46" s="97">
        <v>0.250530389695029</v>
      </c>
      <c r="D46" s="127"/>
      <c r="E46" s="127"/>
      <c r="F46" s="127"/>
      <c r="G46" s="127"/>
      <c r="H46" s="127"/>
      <c r="I46" s="127"/>
      <c r="J46" s="127">
        <v>0.14422277639235245</v>
      </c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4"/>
    </row>
    <row r="47" spans="1:39" x14ac:dyDescent="0.35">
      <c r="A47" s="271"/>
      <c r="B47" s="52" t="s">
        <v>132</v>
      </c>
      <c r="C47" s="97">
        <v>0.29921208634706181</v>
      </c>
      <c r="D47" s="127"/>
      <c r="E47" s="127"/>
      <c r="F47" s="127"/>
      <c r="G47" s="127"/>
      <c r="H47" s="127"/>
      <c r="I47" s="127"/>
      <c r="J47" s="127">
        <v>7.2734829592684958E-2</v>
      </c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4"/>
    </row>
    <row r="48" spans="1:39" x14ac:dyDescent="0.35">
      <c r="A48" s="271"/>
      <c r="B48" s="52" t="s">
        <v>140</v>
      </c>
      <c r="C48" s="127">
        <v>0.13658888079039741</v>
      </c>
      <c r="D48" s="127"/>
      <c r="E48" s="127"/>
      <c r="F48" s="127"/>
      <c r="G48" s="127"/>
      <c r="H48" s="127"/>
      <c r="I48" s="127"/>
      <c r="J48" s="127">
        <v>9.5594347464671662E-3</v>
      </c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4"/>
    </row>
    <row r="49" spans="1:28" x14ac:dyDescent="0.35">
      <c r="A49" s="271"/>
      <c r="B49" s="52" t="s">
        <v>127</v>
      </c>
      <c r="C49" s="127">
        <v>1.0696350732098634E-2</v>
      </c>
      <c r="D49" s="127"/>
      <c r="E49" s="127"/>
      <c r="F49" s="127"/>
      <c r="G49" s="127"/>
      <c r="H49" s="127"/>
      <c r="I49" s="127"/>
      <c r="J49" s="127">
        <v>4.1562759767248546E-4</v>
      </c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4"/>
    </row>
    <row r="50" spans="1:28" x14ac:dyDescent="0.35">
      <c r="A50" s="271" t="s">
        <v>6</v>
      </c>
      <c r="B50" s="52" t="s">
        <v>138</v>
      </c>
      <c r="C50" s="69">
        <v>0.42287241282712679</v>
      </c>
      <c r="D50" s="69"/>
      <c r="E50" s="69"/>
      <c r="F50" s="69"/>
      <c r="G50" s="69"/>
      <c r="H50" s="69"/>
      <c r="I50" s="69"/>
      <c r="J50" s="127">
        <v>0.84383656509695293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x14ac:dyDescent="0.35">
      <c r="A51" s="271"/>
      <c r="B51" s="56" t="s">
        <v>139</v>
      </c>
      <c r="C51" s="69">
        <v>0.25333781781022263</v>
      </c>
      <c r="D51" s="69"/>
      <c r="E51" s="69"/>
      <c r="F51" s="69"/>
      <c r="G51" s="69"/>
      <c r="H51" s="69"/>
      <c r="I51" s="69"/>
      <c r="J51" s="127">
        <v>0.11045706371191136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8" x14ac:dyDescent="0.35">
      <c r="A52" s="271"/>
      <c r="B52" s="52" t="s">
        <v>132</v>
      </c>
      <c r="C52" s="69">
        <v>0.2258420029804791</v>
      </c>
      <c r="D52" s="69"/>
      <c r="E52" s="69"/>
      <c r="F52" s="69"/>
      <c r="G52" s="69"/>
      <c r="H52" s="69"/>
      <c r="I52" s="69"/>
      <c r="J52" s="127">
        <v>4.1551246537396121E-2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8" x14ac:dyDescent="0.35">
      <c r="A53" s="271"/>
      <c r="B53" s="52" t="s">
        <v>140</v>
      </c>
      <c r="C53" s="69">
        <v>6.2074293028950858E-2</v>
      </c>
      <c r="D53" s="69"/>
      <c r="E53" s="69"/>
      <c r="F53" s="69"/>
      <c r="G53" s="69"/>
      <c r="H53" s="69"/>
      <c r="I53" s="69"/>
      <c r="J53" s="127">
        <v>3.4626038781163434E-3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8" x14ac:dyDescent="0.35">
      <c r="A54" s="271"/>
      <c r="B54" s="52" t="s">
        <v>127</v>
      </c>
      <c r="C54" s="69">
        <v>3.587347335322072E-2</v>
      </c>
      <c r="D54" s="69"/>
      <c r="E54" s="69"/>
      <c r="F54" s="69"/>
      <c r="G54" s="69"/>
      <c r="H54" s="69"/>
      <c r="I54" s="69"/>
      <c r="J54" s="127">
        <v>6.925207756232687E-4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8" x14ac:dyDescent="0.35">
      <c r="C55" s="65"/>
      <c r="D55" s="65"/>
      <c r="E55" s="65"/>
      <c r="F55" s="65"/>
      <c r="G55" s="65"/>
      <c r="H55" s="65"/>
      <c r="I55" s="65"/>
      <c r="J55" s="65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8" x14ac:dyDescent="0.35">
      <c r="A56" s="8"/>
      <c r="B56" s="8"/>
      <c r="C56" s="137" t="s">
        <v>136</v>
      </c>
      <c r="D56" s="140"/>
      <c r="E56" s="140"/>
      <c r="F56" s="140"/>
      <c r="G56" s="140"/>
      <c r="H56" s="140"/>
      <c r="I56" s="140"/>
      <c r="J56" s="140" t="s">
        <v>135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8" x14ac:dyDescent="0.35">
      <c r="A57" s="271" t="s">
        <v>7</v>
      </c>
      <c r="B57" s="52" t="s">
        <v>138</v>
      </c>
      <c r="C57" s="97">
        <v>0.28083560326732893</v>
      </c>
      <c r="D57" s="141"/>
      <c r="E57" s="141"/>
      <c r="F57" s="141"/>
      <c r="G57" s="141"/>
      <c r="H57" s="141"/>
      <c r="I57" s="141"/>
      <c r="J57" s="127">
        <v>0.8217967599410898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8" x14ac:dyDescent="0.35">
      <c r="A58" s="271"/>
      <c r="B58" s="56" t="s">
        <v>139</v>
      </c>
      <c r="C58" s="97">
        <v>0.13094714584586312</v>
      </c>
      <c r="D58" s="127"/>
      <c r="E58" s="127"/>
      <c r="F58" s="127"/>
      <c r="G58" s="127"/>
      <c r="H58" s="127"/>
      <c r="I58" s="127"/>
      <c r="J58" s="127">
        <v>0.101620029455081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8" x14ac:dyDescent="0.35">
      <c r="A59" s="271"/>
      <c r="B59" s="52" t="s">
        <v>132</v>
      </c>
      <c r="C59" s="97">
        <v>0.18754403939508435</v>
      </c>
      <c r="D59" s="127"/>
      <c r="E59" s="127"/>
      <c r="F59" s="127"/>
      <c r="G59" s="127"/>
      <c r="H59" s="127"/>
      <c r="I59" s="127"/>
      <c r="J59" s="127">
        <v>5.3019145802650956E-2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8" x14ac:dyDescent="0.35">
      <c r="A60" s="271"/>
      <c r="B60" s="52" t="s">
        <v>140</v>
      </c>
      <c r="C60" s="127">
        <v>0.23875157165815167</v>
      </c>
      <c r="D60" s="127"/>
      <c r="E60" s="127"/>
      <c r="F60" s="127"/>
      <c r="G60" s="127"/>
      <c r="H60" s="127"/>
      <c r="I60" s="127"/>
      <c r="J60" s="127">
        <v>1.7673048600883652E-2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8" x14ac:dyDescent="0.35">
      <c r="A61" s="271"/>
      <c r="B61" s="52" t="s">
        <v>127</v>
      </c>
      <c r="C61" s="127">
        <v>0.16192163983357194</v>
      </c>
      <c r="D61" s="127"/>
      <c r="E61" s="127"/>
      <c r="F61" s="127"/>
      <c r="G61" s="127"/>
      <c r="H61" s="127"/>
      <c r="I61" s="127"/>
      <c r="J61" s="127">
        <v>5.8910162002945507E-3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8" x14ac:dyDescent="0.35">
      <c r="A62" s="271" t="s">
        <v>12</v>
      </c>
      <c r="B62" s="52" t="s">
        <v>138</v>
      </c>
      <c r="C62" s="69">
        <v>0.19814340107632966</v>
      </c>
      <c r="D62" s="69"/>
      <c r="E62" s="69"/>
      <c r="F62" s="69"/>
      <c r="G62" s="69"/>
      <c r="H62" s="69"/>
      <c r="I62" s="69"/>
      <c r="J62" s="127">
        <v>0.76337693222354341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8" x14ac:dyDescent="0.35">
      <c r="A63" s="271"/>
      <c r="B63" s="56" t="s">
        <v>139</v>
      </c>
      <c r="C63" s="69">
        <v>0.12879782543285029</v>
      </c>
      <c r="D63" s="69"/>
      <c r="E63" s="69"/>
      <c r="F63" s="69"/>
      <c r="G63" s="69"/>
      <c r="H63" s="69"/>
      <c r="I63" s="69"/>
      <c r="J63" s="127">
        <v>0.13198573127229488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8" x14ac:dyDescent="0.35">
      <c r="A64" s="271"/>
      <c r="B64" s="52" t="s">
        <v>132</v>
      </c>
      <c r="C64" s="69">
        <v>0.22765548236516597</v>
      </c>
      <c r="D64" s="69"/>
      <c r="E64" s="69"/>
      <c r="F64" s="69"/>
      <c r="G64" s="69"/>
      <c r="H64" s="69"/>
      <c r="I64" s="69"/>
      <c r="J64" s="127">
        <v>7.9667063020214035E-2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x14ac:dyDescent="0.35">
      <c r="A65" s="271"/>
      <c r="B65" s="52" t="s">
        <v>140</v>
      </c>
      <c r="C65" s="69">
        <v>0.20460444148414789</v>
      </c>
      <c r="D65" s="69"/>
      <c r="E65" s="69"/>
      <c r="F65" s="69"/>
      <c r="G65" s="69"/>
      <c r="H65" s="69"/>
      <c r="I65" s="69"/>
      <c r="J65" s="127">
        <v>2.1403091557669441E-2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x14ac:dyDescent="0.35">
      <c r="A66" s="271"/>
      <c r="B66" s="52" t="s">
        <v>127</v>
      </c>
      <c r="C66" s="69">
        <v>0.24079884964150633</v>
      </c>
      <c r="D66" s="69"/>
      <c r="E66" s="69"/>
      <c r="F66" s="69"/>
      <c r="G66" s="69"/>
      <c r="H66" s="69"/>
      <c r="I66" s="69"/>
      <c r="J66" s="127">
        <v>3.5671819262782403E-3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x14ac:dyDescent="0.3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x14ac:dyDescent="0.3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x14ac:dyDescent="0.3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x14ac:dyDescent="0.3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x14ac:dyDescent="0.3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x14ac:dyDescent="0.3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x14ac:dyDescent="0.3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x14ac:dyDescent="0.3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x14ac:dyDescent="0.3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x14ac:dyDescent="0.3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x14ac:dyDescent="0.3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x14ac:dyDescent="0.3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x14ac:dyDescent="0.3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x14ac:dyDescent="0.3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x14ac:dyDescent="0.3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x14ac:dyDescent="0.3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x14ac:dyDescent="0.3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x14ac:dyDescent="0.3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x14ac:dyDescent="0.3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x14ac:dyDescent="0.3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</sheetData>
  <dataConsolidate>
    <dataRefs count="1">
      <dataRef ref="B2:C17" sheet="MEL-EXPL"/>
    </dataRefs>
  </dataConsolidate>
  <mergeCells count="7">
    <mergeCell ref="AH24:AI24"/>
    <mergeCell ref="AH3:AK3"/>
    <mergeCell ref="A50:A54"/>
    <mergeCell ref="A57:A61"/>
    <mergeCell ref="A62:A66"/>
    <mergeCell ref="A3:C3"/>
    <mergeCell ref="A45:A49"/>
  </mergeCells>
  <hyperlinks>
    <hyperlink ref="AB1" location="ÍNDICE!A1" display="INDICE"/>
  </hyperlink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8"/>
  <sheetViews>
    <sheetView topLeftCell="B1" workbookViewId="0">
      <selection activeCell="AB1" sqref="AB1"/>
    </sheetView>
  </sheetViews>
  <sheetFormatPr baseColWidth="10" defaultRowHeight="14.5" x14ac:dyDescent="0.35"/>
  <cols>
    <col min="1" max="1" width="23.54296875" bestFit="1" customWidth="1"/>
    <col min="2" max="3" width="12.54296875" bestFit="1" customWidth="1"/>
    <col min="4" max="7" width="6.7265625" hidden="1" customWidth="1"/>
    <col min="8" max="9" width="7.1796875" hidden="1" customWidth="1"/>
    <col min="10" max="10" width="11.54296875" customWidth="1"/>
    <col min="11" max="11" width="7.1796875" hidden="1" customWidth="1"/>
    <col min="12" max="13" width="6.7265625" hidden="1" customWidth="1"/>
    <col min="14" max="14" width="7.1796875" hidden="1" customWidth="1"/>
    <col min="15" max="15" width="6.7265625" hidden="1" customWidth="1"/>
    <col min="16" max="19" width="7.1796875" hidden="1" customWidth="1"/>
    <col min="20" max="20" width="6.7265625" hidden="1" customWidth="1"/>
    <col min="21" max="21" width="7.1796875" hidden="1" customWidth="1"/>
    <col min="22" max="22" width="8.1796875" hidden="1" customWidth="1"/>
    <col min="23" max="23" width="6.7265625" bestFit="1" customWidth="1"/>
    <col min="24" max="24" width="9.1796875" hidden="1" customWidth="1"/>
    <col min="25" max="25" width="5.453125" hidden="1" customWidth="1"/>
    <col min="32" max="32" width="11.54296875" customWidth="1"/>
    <col min="35" max="35" width="16.453125" customWidth="1"/>
    <col min="38" max="38" width="13.54296875" customWidth="1"/>
  </cols>
  <sheetData>
    <row r="1" spans="1:40" x14ac:dyDescent="0.35">
      <c r="AA1" s="43" t="s">
        <v>124</v>
      </c>
      <c r="AB1" s="152" t="s">
        <v>125</v>
      </c>
      <c r="AC1" s="198" t="s">
        <v>217</v>
      </c>
      <c r="AD1" t="s">
        <v>244</v>
      </c>
    </row>
    <row r="2" spans="1:40" ht="18.5" x14ac:dyDescent="0.45">
      <c r="A2" s="45" t="s">
        <v>81</v>
      </c>
      <c r="B2" s="43"/>
      <c r="C2" s="44"/>
    </row>
    <row r="3" spans="1:40" x14ac:dyDescent="0.35">
      <c r="A3" s="270" t="s">
        <v>211</v>
      </c>
      <c r="B3" s="270"/>
      <c r="C3" s="270"/>
      <c r="D3" s="49"/>
      <c r="AI3" s="270" t="s">
        <v>211</v>
      </c>
      <c r="AJ3" s="270"/>
      <c r="AK3" s="270"/>
      <c r="AL3" s="49"/>
    </row>
    <row r="4" spans="1:40" ht="15.5" x14ac:dyDescent="0.35">
      <c r="A4" s="39" t="s">
        <v>79</v>
      </c>
      <c r="B4" s="41" t="s">
        <v>102</v>
      </c>
      <c r="C4" s="41" t="s">
        <v>103</v>
      </c>
      <c r="D4" s="41" t="s">
        <v>104</v>
      </c>
      <c r="E4" s="41" t="s">
        <v>105</v>
      </c>
      <c r="F4" s="41" t="s">
        <v>106</v>
      </c>
      <c r="G4" s="41" t="s">
        <v>107</v>
      </c>
      <c r="H4" s="41" t="s">
        <v>108</v>
      </c>
      <c r="I4" s="41" t="s">
        <v>109</v>
      </c>
      <c r="J4" s="46" t="s">
        <v>132</v>
      </c>
      <c r="K4" s="41" t="s">
        <v>110</v>
      </c>
      <c r="L4" s="41" t="s">
        <v>111</v>
      </c>
      <c r="M4" s="41" t="s">
        <v>112</v>
      </c>
      <c r="N4" s="41" t="s">
        <v>113</v>
      </c>
      <c r="O4" s="41" t="s">
        <v>114</v>
      </c>
      <c r="P4" s="41" t="s">
        <v>115</v>
      </c>
      <c r="Q4" s="41" t="s">
        <v>116</v>
      </c>
      <c r="R4" s="41" t="s">
        <v>117</v>
      </c>
      <c r="S4" s="41" t="s">
        <v>118</v>
      </c>
      <c r="T4" s="41" t="s">
        <v>119</v>
      </c>
      <c r="U4" s="41" t="s">
        <v>120</v>
      </c>
      <c r="V4" s="41" t="s">
        <v>121</v>
      </c>
      <c r="W4" s="46" t="s">
        <v>126</v>
      </c>
      <c r="X4" s="41" t="s">
        <v>122</v>
      </c>
      <c r="Y4" s="41" t="s">
        <v>123</v>
      </c>
      <c r="Z4" s="46" t="s">
        <v>127</v>
      </c>
      <c r="AI4" s="39" t="s">
        <v>79</v>
      </c>
      <c r="AJ4" s="41" t="s">
        <v>102</v>
      </c>
      <c r="AK4" s="41" t="s">
        <v>103</v>
      </c>
      <c r="AL4" s="48" t="s">
        <v>132</v>
      </c>
      <c r="AM4" s="46" t="s">
        <v>126</v>
      </c>
      <c r="AN4" s="46" t="s">
        <v>127</v>
      </c>
    </row>
    <row r="5" spans="1:40" x14ac:dyDescent="0.35">
      <c r="A5" s="33" t="s">
        <v>0</v>
      </c>
      <c r="B5" s="96">
        <v>56.46</v>
      </c>
      <c r="C5" s="96">
        <v>62.05</v>
      </c>
      <c r="D5" s="96">
        <v>26.82</v>
      </c>
      <c r="E5" s="96">
        <v>55.79</v>
      </c>
      <c r="F5" s="96">
        <v>45.44</v>
      </c>
      <c r="G5" s="96">
        <v>0</v>
      </c>
      <c r="H5" s="96">
        <v>0</v>
      </c>
      <c r="I5" s="96">
        <v>0</v>
      </c>
      <c r="J5" s="96">
        <f>SUM(D5:I5)</f>
        <v>128.05000000000001</v>
      </c>
      <c r="K5" s="96">
        <v>0</v>
      </c>
      <c r="L5" s="96">
        <v>0</v>
      </c>
      <c r="M5" s="96">
        <v>0</v>
      </c>
      <c r="N5" s="96">
        <v>0</v>
      </c>
      <c r="O5" s="96">
        <v>0</v>
      </c>
      <c r="P5" s="96">
        <v>0</v>
      </c>
      <c r="Q5" s="96">
        <v>0</v>
      </c>
      <c r="R5" s="96">
        <v>0</v>
      </c>
      <c r="S5" s="96">
        <v>0</v>
      </c>
      <c r="T5" s="96">
        <v>0</v>
      </c>
      <c r="U5" s="96">
        <v>0</v>
      </c>
      <c r="V5" s="96">
        <v>0</v>
      </c>
      <c r="W5" s="96">
        <f>SUM(K5:V5)</f>
        <v>0</v>
      </c>
      <c r="X5" s="207">
        <v>0</v>
      </c>
      <c r="Y5" s="207">
        <v>0</v>
      </c>
      <c r="Z5" s="96">
        <f>SUM(X5:Y5)</f>
        <v>0</v>
      </c>
      <c r="AI5" s="33" t="s">
        <v>0</v>
      </c>
      <c r="AJ5" s="97">
        <f>IFERROR(B5/SUM($C5+$J5+$W5+$Z5+$B5),"")</f>
        <v>0.22899091499026603</v>
      </c>
      <c r="AK5" s="97">
        <f t="shared" ref="AK5:AK20" si="0">IFERROR(C5/SUM($C5+$J5+$W5+$Z5+$B5),"")</f>
        <v>0.25166288124594416</v>
      </c>
      <c r="AL5" s="97">
        <f>IFERROR(J5/SUM($C5+$J5+$W5+$Z5+$B5),"")</f>
        <v>0.5193462037637897</v>
      </c>
      <c r="AM5" s="97">
        <f>IFERROR(W5/SUM($C5+$J5+$W5+$Z5+$B5),"")</f>
        <v>0</v>
      </c>
      <c r="AN5" s="97">
        <f>IFERROR(Z5/SUM($C5+$J5+$W5+$Z5+$B5),"")</f>
        <v>0</v>
      </c>
    </row>
    <row r="6" spans="1:40" x14ac:dyDescent="0.35">
      <c r="A6" s="33" t="s">
        <v>1</v>
      </c>
      <c r="B6" s="96">
        <v>1089.53</v>
      </c>
      <c r="C6" s="96">
        <v>654.15</v>
      </c>
      <c r="D6" s="96">
        <v>493.02</v>
      </c>
      <c r="E6" s="96">
        <v>189.87</v>
      </c>
      <c r="F6" s="96">
        <v>153.78</v>
      </c>
      <c r="G6" s="96">
        <v>172.11</v>
      </c>
      <c r="H6" s="96">
        <v>31.73</v>
      </c>
      <c r="I6" s="96">
        <v>35.340000000000003</v>
      </c>
      <c r="J6" s="96">
        <f t="shared" ref="J6:J9" si="1">SUM(D6:I6)</f>
        <v>1075.8499999999999</v>
      </c>
      <c r="K6" s="96">
        <v>127.57</v>
      </c>
      <c r="L6" s="96">
        <v>95.88</v>
      </c>
      <c r="M6" s="96">
        <v>0</v>
      </c>
      <c r="N6" s="96">
        <v>57.01</v>
      </c>
      <c r="O6" s="96">
        <v>0</v>
      </c>
      <c r="P6" s="96">
        <v>65.37</v>
      </c>
      <c r="Q6" s="96">
        <v>0</v>
      </c>
      <c r="R6" s="96">
        <v>0</v>
      </c>
      <c r="S6" s="96">
        <v>0</v>
      </c>
      <c r="T6" s="96">
        <v>0</v>
      </c>
      <c r="U6" s="96">
        <v>0</v>
      </c>
      <c r="V6" s="96">
        <v>0</v>
      </c>
      <c r="W6" s="96">
        <f t="shared" ref="W6:W10" si="2">SUM(K6:V6)</f>
        <v>345.83</v>
      </c>
      <c r="X6" s="207">
        <v>0</v>
      </c>
      <c r="Y6" s="207">
        <v>0</v>
      </c>
      <c r="Z6" s="96">
        <f t="shared" ref="Z6:Z9" si="3">SUM(X6:Y6)</f>
        <v>0</v>
      </c>
      <c r="AI6" s="33" t="s">
        <v>1</v>
      </c>
      <c r="AJ6" s="97">
        <f t="shared" ref="AJ6:AJ21" si="4">IFERROR(B6/SUM($C6+$J6+$W6+$Z6+$B6),"")</f>
        <v>0.34420413475876366</v>
      </c>
      <c r="AK6" s="97">
        <f t="shared" si="0"/>
        <v>0.2066589582227614</v>
      </c>
      <c r="AL6" s="97">
        <f t="shared" ref="AL6:AL21" si="5">IFERROR(J6/SUM($C6+$J6+$W6+$Z6+$B6),"")</f>
        <v>0.33988235145449491</v>
      </c>
      <c r="AM6" s="97">
        <f t="shared" ref="AM6:AM21" si="6">IFERROR(W6/SUM($C6+$J6+$W6+$Z6+$B6),"")</f>
        <v>0.10925455556398009</v>
      </c>
      <c r="AN6" s="97">
        <f t="shared" ref="AN6:AN21" si="7">IFERROR(Z6/SUM($C6+$J6+$W6+$Z6+$B6),"")</f>
        <v>0</v>
      </c>
    </row>
    <row r="7" spans="1:40" x14ac:dyDescent="0.35">
      <c r="A7" s="33" t="s">
        <v>68</v>
      </c>
      <c r="B7" s="96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f t="shared" si="1"/>
        <v>0</v>
      </c>
      <c r="K7" s="96">
        <v>0</v>
      </c>
      <c r="L7" s="96">
        <v>0</v>
      </c>
      <c r="M7" s="96">
        <v>0</v>
      </c>
      <c r="N7" s="96">
        <v>0</v>
      </c>
      <c r="O7" s="96">
        <v>0</v>
      </c>
      <c r="P7" s="96">
        <v>0</v>
      </c>
      <c r="Q7" s="96">
        <v>0</v>
      </c>
      <c r="R7" s="96">
        <v>0</v>
      </c>
      <c r="S7" s="96">
        <v>0</v>
      </c>
      <c r="T7" s="96">
        <v>0</v>
      </c>
      <c r="U7" s="96">
        <v>0</v>
      </c>
      <c r="V7" s="96">
        <v>0</v>
      </c>
      <c r="W7" s="96">
        <f t="shared" si="2"/>
        <v>0</v>
      </c>
      <c r="X7" s="207">
        <v>0</v>
      </c>
      <c r="Y7" s="207">
        <v>0</v>
      </c>
      <c r="Z7" s="96">
        <f t="shared" si="3"/>
        <v>0</v>
      </c>
      <c r="AI7" s="33" t="s">
        <v>68</v>
      </c>
      <c r="AJ7" s="97" t="str">
        <f t="shared" si="4"/>
        <v/>
      </c>
      <c r="AK7" s="97" t="str">
        <f t="shared" si="0"/>
        <v/>
      </c>
      <c r="AL7" s="97" t="str">
        <f t="shared" si="5"/>
        <v/>
      </c>
      <c r="AM7" s="97" t="str">
        <f t="shared" si="6"/>
        <v/>
      </c>
      <c r="AN7" s="97" t="str">
        <f t="shared" si="7"/>
        <v/>
      </c>
    </row>
    <row r="8" spans="1:40" x14ac:dyDescent="0.35">
      <c r="A8" s="33" t="s">
        <v>2</v>
      </c>
      <c r="B8" s="96">
        <v>387.53833333333301</v>
      </c>
      <c r="C8" s="96">
        <v>53.38</v>
      </c>
      <c r="D8" s="96">
        <v>14.87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f t="shared" si="1"/>
        <v>14.87</v>
      </c>
      <c r="K8" s="96">
        <v>0</v>
      </c>
      <c r="L8" s="96">
        <v>0</v>
      </c>
      <c r="M8" s="96">
        <v>0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96">
        <v>0</v>
      </c>
      <c r="T8" s="96">
        <v>0</v>
      </c>
      <c r="U8" s="96">
        <v>0</v>
      </c>
      <c r="V8" s="96">
        <v>0</v>
      </c>
      <c r="W8" s="96">
        <f t="shared" si="2"/>
        <v>0</v>
      </c>
      <c r="X8" s="207">
        <v>0</v>
      </c>
      <c r="Y8" s="207">
        <v>0</v>
      </c>
      <c r="Z8" s="96">
        <f t="shared" si="3"/>
        <v>0</v>
      </c>
      <c r="AI8" s="33" t="s">
        <v>2</v>
      </c>
      <c r="AJ8" s="97">
        <f t="shared" si="4"/>
        <v>0.85025944060291136</v>
      </c>
      <c r="AK8" s="97">
        <f t="shared" si="0"/>
        <v>0.11711576645592078</v>
      </c>
      <c r="AL8" s="97">
        <f t="shared" si="5"/>
        <v>3.2624792941167886E-2</v>
      </c>
      <c r="AM8" s="97">
        <f t="shared" si="6"/>
        <v>0</v>
      </c>
      <c r="AN8" s="97">
        <f t="shared" si="7"/>
        <v>0</v>
      </c>
    </row>
    <row r="9" spans="1:40" x14ac:dyDescent="0.35">
      <c r="A9" s="33" t="s">
        <v>3</v>
      </c>
      <c r="B9" s="96">
        <v>0.32</v>
      </c>
      <c r="C9" s="96">
        <v>0</v>
      </c>
      <c r="D9" s="96">
        <v>12.98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f t="shared" si="1"/>
        <v>12.98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96">
        <v>0</v>
      </c>
      <c r="T9" s="96">
        <v>0</v>
      </c>
      <c r="U9" s="96">
        <v>0</v>
      </c>
      <c r="V9" s="96">
        <v>0</v>
      </c>
      <c r="W9" s="96">
        <f t="shared" si="2"/>
        <v>0</v>
      </c>
      <c r="X9" s="207">
        <v>0</v>
      </c>
      <c r="Y9" s="207">
        <v>0</v>
      </c>
      <c r="Z9" s="96">
        <f t="shared" si="3"/>
        <v>0</v>
      </c>
      <c r="AI9" s="33" t="s">
        <v>3</v>
      </c>
      <c r="AJ9" s="97">
        <f t="shared" si="4"/>
        <v>2.4060150375939848E-2</v>
      </c>
      <c r="AK9" s="97">
        <f t="shared" si="0"/>
        <v>0</v>
      </c>
      <c r="AL9" s="97">
        <f t="shared" si="5"/>
        <v>0.97593984962406011</v>
      </c>
      <c r="AM9" s="97">
        <f t="shared" si="6"/>
        <v>0</v>
      </c>
      <c r="AN9" s="97">
        <f t="shared" si="7"/>
        <v>0</v>
      </c>
    </row>
    <row r="10" spans="1:40" x14ac:dyDescent="0.35">
      <c r="A10" s="33" t="s">
        <v>4</v>
      </c>
      <c r="B10" s="96">
        <v>19.8</v>
      </c>
      <c r="C10" s="96">
        <v>9.5399999999999991</v>
      </c>
      <c r="D10" s="96">
        <v>0</v>
      </c>
      <c r="E10" s="96">
        <v>16.87</v>
      </c>
      <c r="F10" s="96">
        <v>20.13</v>
      </c>
      <c r="G10" s="96">
        <v>0</v>
      </c>
      <c r="H10" s="96">
        <v>0</v>
      </c>
      <c r="I10" s="96">
        <v>0</v>
      </c>
      <c r="J10" s="96">
        <f t="shared" ref="J10:J21" si="8">SUM(D10:I10)</f>
        <v>37</v>
      </c>
      <c r="K10" s="96">
        <v>40.950000000000003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6">
        <v>0</v>
      </c>
      <c r="U10" s="96">
        <v>0</v>
      </c>
      <c r="V10" s="96">
        <v>0</v>
      </c>
      <c r="W10" s="96">
        <f t="shared" si="2"/>
        <v>40.950000000000003</v>
      </c>
      <c r="X10" s="207">
        <v>0</v>
      </c>
      <c r="Y10" s="207">
        <v>0</v>
      </c>
      <c r="Z10" s="96">
        <f t="shared" ref="Z10:Z21" si="9">SUM(X10:Y10)</f>
        <v>0</v>
      </c>
      <c r="AI10" s="33" t="s">
        <v>4</v>
      </c>
      <c r="AJ10" s="97">
        <f t="shared" si="4"/>
        <v>0.18454655606300679</v>
      </c>
      <c r="AK10" s="97">
        <f t="shared" si="0"/>
        <v>8.8917886103085084E-2</v>
      </c>
      <c r="AL10" s="97">
        <f t="shared" si="5"/>
        <v>0.3448597259763258</v>
      </c>
      <c r="AM10" s="97">
        <f t="shared" si="6"/>
        <v>0.38167583185758225</v>
      </c>
      <c r="AN10" s="97">
        <f t="shared" si="7"/>
        <v>0</v>
      </c>
    </row>
    <row r="11" spans="1:40" x14ac:dyDescent="0.35">
      <c r="A11" s="33" t="s">
        <v>5</v>
      </c>
      <c r="B11" s="96">
        <v>0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f t="shared" si="8"/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>
        <v>0</v>
      </c>
      <c r="U11" s="96">
        <v>0</v>
      </c>
      <c r="V11" s="96">
        <v>0</v>
      </c>
      <c r="W11" s="96">
        <f t="shared" ref="W11:W21" si="10">SUM(K11:V11)</f>
        <v>0</v>
      </c>
      <c r="X11" s="207">
        <v>0</v>
      </c>
      <c r="Y11" s="207">
        <v>0</v>
      </c>
      <c r="Z11" s="96">
        <f t="shared" si="9"/>
        <v>0</v>
      </c>
      <c r="AI11" s="33" t="s">
        <v>5</v>
      </c>
      <c r="AJ11" s="97" t="str">
        <f t="shared" si="4"/>
        <v/>
      </c>
      <c r="AK11" s="97" t="str">
        <f t="shared" si="0"/>
        <v/>
      </c>
      <c r="AL11" s="97" t="str">
        <f t="shared" si="5"/>
        <v/>
      </c>
      <c r="AM11" s="97" t="str">
        <f t="shared" si="6"/>
        <v/>
      </c>
      <c r="AN11" s="97" t="str">
        <f t="shared" si="7"/>
        <v/>
      </c>
    </row>
    <row r="12" spans="1:40" x14ac:dyDescent="0.35">
      <c r="A12" s="33" t="s">
        <v>6</v>
      </c>
      <c r="B12" s="96">
        <v>1564.83</v>
      </c>
      <c r="C12" s="96">
        <v>569.67999999999995</v>
      </c>
      <c r="D12" s="96">
        <v>165.48</v>
      </c>
      <c r="E12" s="96">
        <v>103.77</v>
      </c>
      <c r="F12" s="96">
        <v>110.33</v>
      </c>
      <c r="G12" s="96">
        <v>0</v>
      </c>
      <c r="H12" s="96">
        <v>0</v>
      </c>
      <c r="I12" s="96">
        <v>0</v>
      </c>
      <c r="J12" s="96">
        <f t="shared" si="8"/>
        <v>379.58</v>
      </c>
      <c r="K12" s="96">
        <v>0</v>
      </c>
      <c r="L12" s="96">
        <v>94.62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f t="shared" si="10"/>
        <v>94.62</v>
      </c>
      <c r="X12" s="207">
        <v>0</v>
      </c>
      <c r="Y12" s="207">
        <v>0</v>
      </c>
      <c r="Z12" s="96">
        <f t="shared" si="9"/>
        <v>0</v>
      </c>
      <c r="AI12" s="33" t="s">
        <v>6</v>
      </c>
      <c r="AJ12" s="97">
        <f t="shared" si="4"/>
        <v>0.59984820083489532</v>
      </c>
      <c r="AK12" s="97">
        <f t="shared" si="0"/>
        <v>0.21837613226460587</v>
      </c>
      <c r="AL12" s="97">
        <f t="shared" si="5"/>
        <v>0.14550486638990151</v>
      </c>
      <c r="AM12" s="97">
        <f t="shared" si="6"/>
        <v>3.6270800510597195E-2</v>
      </c>
      <c r="AN12" s="97">
        <f t="shared" si="7"/>
        <v>0</v>
      </c>
    </row>
    <row r="13" spans="1:40" x14ac:dyDescent="0.35">
      <c r="A13" s="33" t="s">
        <v>7</v>
      </c>
      <c r="B13" s="96">
        <v>264.22399999999999</v>
      </c>
      <c r="C13" s="96">
        <v>86.2</v>
      </c>
      <c r="D13" s="96">
        <v>74.06</v>
      </c>
      <c r="E13" s="96">
        <v>34.799999999999997</v>
      </c>
      <c r="F13" s="96">
        <v>89.38</v>
      </c>
      <c r="G13" s="96">
        <v>0</v>
      </c>
      <c r="H13" s="96">
        <v>65.260000000000005</v>
      </c>
      <c r="I13" s="96">
        <v>0</v>
      </c>
      <c r="J13" s="96">
        <f t="shared" si="8"/>
        <v>263.5</v>
      </c>
      <c r="K13" s="96">
        <v>0</v>
      </c>
      <c r="L13" s="96">
        <v>0</v>
      </c>
      <c r="M13" s="96">
        <v>0</v>
      </c>
      <c r="N13" s="96">
        <v>58.63</v>
      </c>
      <c r="O13" s="96">
        <v>0</v>
      </c>
      <c r="P13" s="96">
        <v>68.900000000000006</v>
      </c>
      <c r="Q13" s="96">
        <v>71.14</v>
      </c>
      <c r="R13" s="96">
        <v>0</v>
      </c>
      <c r="S13" s="96">
        <v>0</v>
      </c>
      <c r="T13" s="96">
        <v>0</v>
      </c>
      <c r="U13" s="96">
        <v>0</v>
      </c>
      <c r="V13" s="96">
        <v>0</v>
      </c>
      <c r="W13" s="96">
        <f t="shared" si="10"/>
        <v>198.67000000000002</v>
      </c>
      <c r="X13" s="207">
        <v>0</v>
      </c>
      <c r="Y13" s="207">
        <v>0</v>
      </c>
      <c r="Z13" s="96">
        <f t="shared" si="9"/>
        <v>0</v>
      </c>
      <c r="AI13" s="33" t="s">
        <v>7</v>
      </c>
      <c r="AJ13" s="97">
        <f t="shared" si="4"/>
        <v>0.32516115058688594</v>
      </c>
      <c r="AK13" s="97">
        <f t="shared" si="0"/>
        <v>0.10608003504825288</v>
      </c>
      <c r="AL13" s="97">
        <f t="shared" si="5"/>
        <v>0.32427017674262915</v>
      </c>
      <c r="AM13" s="97">
        <f t="shared" si="6"/>
        <v>0.24448863762223202</v>
      </c>
      <c r="AN13" s="97">
        <f t="shared" si="7"/>
        <v>0</v>
      </c>
    </row>
    <row r="14" spans="1:40" x14ac:dyDescent="0.35">
      <c r="A14" s="33" t="s">
        <v>8</v>
      </c>
      <c r="B14" s="96">
        <v>0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f t="shared" si="8"/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96">
        <v>0</v>
      </c>
      <c r="V14" s="96">
        <v>0</v>
      </c>
      <c r="W14" s="96">
        <f t="shared" si="10"/>
        <v>0</v>
      </c>
      <c r="X14" s="207">
        <v>0</v>
      </c>
      <c r="Y14" s="207">
        <v>0</v>
      </c>
      <c r="Z14" s="96">
        <f t="shared" si="9"/>
        <v>0</v>
      </c>
      <c r="AI14" s="33" t="s">
        <v>8</v>
      </c>
      <c r="AJ14" s="97" t="str">
        <f t="shared" si="4"/>
        <v/>
      </c>
      <c r="AK14" s="97" t="str">
        <f t="shared" si="0"/>
        <v/>
      </c>
      <c r="AL14" s="97" t="str">
        <f t="shared" si="5"/>
        <v/>
      </c>
      <c r="AM14" s="97" t="str">
        <f t="shared" si="6"/>
        <v/>
      </c>
      <c r="AN14" s="97" t="str">
        <f t="shared" si="7"/>
        <v/>
      </c>
    </row>
    <row r="15" spans="1:40" x14ac:dyDescent="0.35">
      <c r="A15" s="33" t="s">
        <v>241</v>
      </c>
      <c r="B15" s="96">
        <v>0.23</v>
      </c>
      <c r="C15" s="96">
        <v>0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f t="shared" si="8"/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f t="shared" si="10"/>
        <v>0</v>
      </c>
      <c r="X15" s="207">
        <v>0</v>
      </c>
      <c r="Y15" s="207">
        <v>0</v>
      </c>
      <c r="Z15" s="96">
        <f t="shared" si="9"/>
        <v>0</v>
      </c>
      <c r="AI15" s="33" t="s">
        <v>241</v>
      </c>
      <c r="AJ15" s="97">
        <f t="shared" si="4"/>
        <v>1</v>
      </c>
      <c r="AK15" s="97">
        <f t="shared" si="0"/>
        <v>0</v>
      </c>
      <c r="AL15" s="97">
        <f t="shared" si="5"/>
        <v>0</v>
      </c>
      <c r="AM15" s="97">
        <f t="shared" si="6"/>
        <v>0</v>
      </c>
      <c r="AN15" s="97">
        <f t="shared" si="7"/>
        <v>0</v>
      </c>
    </row>
    <row r="16" spans="1:40" x14ac:dyDescent="0.35">
      <c r="A16" s="33" t="s">
        <v>10</v>
      </c>
      <c r="B16" s="96">
        <v>10.8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f t="shared" si="8"/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f t="shared" si="10"/>
        <v>0</v>
      </c>
      <c r="X16" s="207">
        <v>0</v>
      </c>
      <c r="Y16" s="207">
        <v>0</v>
      </c>
      <c r="Z16" s="96">
        <f t="shared" si="9"/>
        <v>0</v>
      </c>
      <c r="AI16" s="33" t="s">
        <v>10</v>
      </c>
      <c r="AJ16" s="97">
        <f t="shared" si="4"/>
        <v>1</v>
      </c>
      <c r="AK16" s="97">
        <f t="shared" si="0"/>
        <v>0</v>
      </c>
      <c r="AL16" s="97">
        <f t="shared" si="5"/>
        <v>0</v>
      </c>
      <c r="AM16" s="97">
        <f t="shared" si="6"/>
        <v>0</v>
      </c>
      <c r="AN16" s="97">
        <f t="shared" si="7"/>
        <v>0</v>
      </c>
    </row>
    <row r="17" spans="1:40" x14ac:dyDescent="0.35">
      <c r="A17" s="33" t="s">
        <v>11</v>
      </c>
      <c r="B17" s="96">
        <v>0</v>
      </c>
      <c r="C17" s="96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f t="shared" si="8"/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f t="shared" si="10"/>
        <v>0</v>
      </c>
      <c r="X17" s="207">
        <v>0</v>
      </c>
      <c r="Y17" s="207">
        <v>0</v>
      </c>
      <c r="Z17" s="96">
        <f t="shared" si="9"/>
        <v>0</v>
      </c>
      <c r="AI17" s="33" t="s">
        <v>11</v>
      </c>
      <c r="AJ17" s="97" t="str">
        <f t="shared" si="4"/>
        <v/>
      </c>
      <c r="AK17" s="97" t="str">
        <f t="shared" si="0"/>
        <v/>
      </c>
      <c r="AL17" s="97" t="str">
        <f t="shared" si="5"/>
        <v/>
      </c>
      <c r="AM17" s="97" t="str">
        <f t="shared" si="6"/>
        <v/>
      </c>
      <c r="AN17" s="97" t="str">
        <f t="shared" si="7"/>
        <v/>
      </c>
    </row>
    <row r="18" spans="1:40" x14ac:dyDescent="0.35">
      <c r="A18" s="33" t="s">
        <v>12</v>
      </c>
      <c r="B18" s="96">
        <v>743.19583333333298</v>
      </c>
      <c r="C18" s="96">
        <v>384.243333333333</v>
      </c>
      <c r="D18" s="96">
        <v>226.46666666666701</v>
      </c>
      <c r="E18" s="96">
        <v>98.23</v>
      </c>
      <c r="F18" s="96">
        <v>107.87</v>
      </c>
      <c r="G18" s="96">
        <v>27.56</v>
      </c>
      <c r="H18" s="96">
        <v>32.83</v>
      </c>
      <c r="I18" s="96">
        <v>70.97</v>
      </c>
      <c r="J18" s="96">
        <f t="shared" si="8"/>
        <v>563.92666666666696</v>
      </c>
      <c r="K18" s="96">
        <v>88.75</v>
      </c>
      <c r="L18" s="96">
        <v>0</v>
      </c>
      <c r="M18" s="96">
        <v>50.55</v>
      </c>
      <c r="N18" s="96">
        <v>56.96</v>
      </c>
      <c r="O18" s="96">
        <v>61.23</v>
      </c>
      <c r="P18" s="96">
        <v>0</v>
      </c>
      <c r="Q18" s="96">
        <v>73.31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f t="shared" si="10"/>
        <v>330.8</v>
      </c>
      <c r="X18" s="207">
        <v>0</v>
      </c>
      <c r="Y18" s="207">
        <v>224.60499999999999</v>
      </c>
      <c r="Z18" s="96">
        <f t="shared" si="9"/>
        <v>224.60499999999999</v>
      </c>
      <c r="AI18" s="33" t="s">
        <v>12</v>
      </c>
      <c r="AJ18" s="97">
        <f t="shared" si="4"/>
        <v>0.33078399554916765</v>
      </c>
      <c r="AK18" s="97">
        <f t="shared" si="0"/>
        <v>0.17102026055913566</v>
      </c>
      <c r="AL18" s="97">
        <f t="shared" si="5"/>
        <v>0.25099429737122742</v>
      </c>
      <c r="AM18" s="97">
        <f t="shared" si="6"/>
        <v>0.14723352960267053</v>
      </c>
      <c r="AN18" s="97">
        <f t="shared" si="7"/>
        <v>9.9967916917798702E-2</v>
      </c>
    </row>
    <row r="19" spans="1:40" x14ac:dyDescent="0.35">
      <c r="A19" s="33" t="s">
        <v>13</v>
      </c>
      <c r="B19" s="96">
        <v>7.03</v>
      </c>
      <c r="C19" s="96">
        <v>7.44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f t="shared" si="8"/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f t="shared" si="10"/>
        <v>0</v>
      </c>
      <c r="X19" s="207">
        <v>0</v>
      </c>
      <c r="Y19" s="207">
        <v>0</v>
      </c>
      <c r="Z19" s="96">
        <f t="shared" si="9"/>
        <v>0</v>
      </c>
      <c r="AI19" s="33" t="s">
        <v>13</v>
      </c>
      <c r="AJ19" s="97">
        <f t="shared" si="4"/>
        <v>0.48583275742916376</v>
      </c>
      <c r="AK19" s="97">
        <f t="shared" si="0"/>
        <v>0.51416724257083624</v>
      </c>
      <c r="AL19" s="97">
        <f t="shared" si="5"/>
        <v>0</v>
      </c>
      <c r="AM19" s="97">
        <f t="shared" si="6"/>
        <v>0</v>
      </c>
      <c r="AN19" s="97">
        <f t="shared" si="7"/>
        <v>0</v>
      </c>
    </row>
    <row r="20" spans="1:40" x14ac:dyDescent="0.35">
      <c r="A20" s="33" t="s">
        <v>14</v>
      </c>
      <c r="B20" s="96">
        <v>0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f t="shared" si="8"/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f t="shared" si="10"/>
        <v>0</v>
      </c>
      <c r="X20" s="207">
        <v>0</v>
      </c>
      <c r="Y20" s="207">
        <v>0</v>
      </c>
      <c r="Z20" s="96">
        <f t="shared" si="9"/>
        <v>0</v>
      </c>
      <c r="AI20" s="33" t="s">
        <v>14</v>
      </c>
      <c r="AJ20" s="97" t="str">
        <f t="shared" si="4"/>
        <v/>
      </c>
      <c r="AK20" s="97" t="str">
        <f t="shared" si="0"/>
        <v/>
      </c>
      <c r="AL20" s="97" t="str">
        <f t="shared" si="5"/>
        <v/>
      </c>
      <c r="AM20" s="97" t="str">
        <f t="shared" si="6"/>
        <v/>
      </c>
      <c r="AN20" s="97" t="str">
        <f t="shared" si="7"/>
        <v/>
      </c>
    </row>
    <row r="21" spans="1:40" x14ac:dyDescent="0.35">
      <c r="A21" s="40" t="s">
        <v>15</v>
      </c>
      <c r="B21" s="209">
        <v>4143.95816666667</v>
      </c>
      <c r="C21" s="209">
        <v>1826.68333333333</v>
      </c>
      <c r="D21" s="209">
        <v>1013.69666666667</v>
      </c>
      <c r="E21" s="209">
        <v>499.33</v>
      </c>
      <c r="F21" s="209">
        <v>526.92999999999995</v>
      </c>
      <c r="G21" s="209">
        <v>199.67</v>
      </c>
      <c r="H21" s="209">
        <v>129.82</v>
      </c>
      <c r="I21" s="209">
        <v>106.31</v>
      </c>
      <c r="J21" s="139">
        <f t="shared" si="8"/>
        <v>2475.7566666666703</v>
      </c>
      <c r="K21" s="209">
        <v>257.27</v>
      </c>
      <c r="L21" s="209">
        <v>190.5</v>
      </c>
      <c r="M21" s="209">
        <v>50.55</v>
      </c>
      <c r="N21" s="209">
        <v>172.6</v>
      </c>
      <c r="O21" s="209">
        <v>61.23</v>
      </c>
      <c r="P21" s="209">
        <v>134.27000000000001</v>
      </c>
      <c r="Q21" s="209">
        <v>144.44999999999999</v>
      </c>
      <c r="R21" s="209">
        <v>0</v>
      </c>
      <c r="S21" s="209">
        <v>0</v>
      </c>
      <c r="T21" s="209">
        <v>0</v>
      </c>
      <c r="U21" s="209">
        <v>0</v>
      </c>
      <c r="V21" s="209">
        <v>0</v>
      </c>
      <c r="W21" s="139">
        <f t="shared" si="10"/>
        <v>1010.8699999999999</v>
      </c>
      <c r="X21" s="138">
        <v>0</v>
      </c>
      <c r="Y21" s="138">
        <v>224.60499999999999</v>
      </c>
      <c r="Z21" s="139">
        <f t="shared" si="9"/>
        <v>224.60499999999999</v>
      </c>
      <c r="AI21" s="40" t="s">
        <v>15</v>
      </c>
      <c r="AJ21" s="136">
        <f t="shared" si="4"/>
        <v>0.42801202776893793</v>
      </c>
      <c r="AK21" s="136">
        <f t="shared" ref="AK21" si="11">IFERROR(C21/SUM($C21+$J21+$W21+$Z21+$B21),"")</f>
        <v>0.18867044650226819</v>
      </c>
      <c r="AL21" s="210">
        <f t="shared" si="5"/>
        <v>0.25571050395396139</v>
      </c>
      <c r="AM21" s="210">
        <f t="shared" si="6"/>
        <v>0.10440851502581994</v>
      </c>
      <c r="AN21" s="210">
        <f t="shared" si="7"/>
        <v>2.3198506749012523E-2</v>
      </c>
    </row>
    <row r="22" spans="1:40" x14ac:dyDescent="0.3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I22" s="13"/>
      <c r="AJ22" s="142"/>
      <c r="AK22" s="142"/>
      <c r="AL22" s="142"/>
      <c r="AM22" s="142"/>
      <c r="AN22" s="142"/>
    </row>
    <row r="23" spans="1:40" x14ac:dyDescent="0.35">
      <c r="AJ23" s="102"/>
      <c r="AK23" s="102"/>
      <c r="AL23" s="102"/>
      <c r="AM23" s="102"/>
      <c r="AN23" s="102"/>
    </row>
    <row r="24" spans="1:40" x14ac:dyDescent="0.35">
      <c r="A24" s="161" t="s">
        <v>210</v>
      </c>
      <c r="AI24" s="269" t="s">
        <v>210</v>
      </c>
      <c r="AJ24" s="269"/>
      <c r="AK24" s="102"/>
      <c r="AL24" s="102"/>
      <c r="AM24" s="102"/>
      <c r="AN24" s="102"/>
    </row>
    <row r="25" spans="1:40" ht="15.5" x14ac:dyDescent="0.35">
      <c r="A25" s="39" t="s">
        <v>79</v>
      </c>
      <c r="B25" s="41" t="s">
        <v>102</v>
      </c>
      <c r="C25" s="41" t="s">
        <v>103</v>
      </c>
      <c r="D25" s="41" t="s">
        <v>104</v>
      </c>
      <c r="E25" s="41" t="s">
        <v>105</v>
      </c>
      <c r="F25" s="41" t="s">
        <v>106</v>
      </c>
      <c r="G25" s="41" t="s">
        <v>107</v>
      </c>
      <c r="H25" s="41" t="s">
        <v>108</v>
      </c>
      <c r="I25" s="41" t="s">
        <v>109</v>
      </c>
      <c r="J25" s="48" t="s">
        <v>132</v>
      </c>
      <c r="K25" s="41" t="s">
        <v>110</v>
      </c>
      <c r="L25" s="41" t="s">
        <v>111</v>
      </c>
      <c r="M25" s="41" t="s">
        <v>112</v>
      </c>
      <c r="N25" s="41" t="s">
        <v>113</v>
      </c>
      <c r="O25" s="41" t="s">
        <v>114</v>
      </c>
      <c r="P25" s="41" t="s">
        <v>115</v>
      </c>
      <c r="Q25" s="41" t="s">
        <v>116</v>
      </c>
      <c r="R25" s="41" t="s">
        <v>117</v>
      </c>
      <c r="S25" s="41" t="s">
        <v>118</v>
      </c>
      <c r="T25" s="41" t="s">
        <v>119</v>
      </c>
      <c r="U25" s="41" t="s">
        <v>120</v>
      </c>
      <c r="V25" s="41" t="s">
        <v>121</v>
      </c>
      <c r="W25" s="46" t="s">
        <v>126</v>
      </c>
      <c r="X25" s="41" t="s">
        <v>122</v>
      </c>
      <c r="Y25" s="41" t="s">
        <v>123</v>
      </c>
      <c r="Z25" s="46" t="s">
        <v>127</v>
      </c>
      <c r="AI25" s="39" t="s">
        <v>79</v>
      </c>
      <c r="AJ25" s="41" t="s">
        <v>102</v>
      </c>
      <c r="AK25" s="41" t="s">
        <v>103</v>
      </c>
      <c r="AL25" s="48" t="s">
        <v>132</v>
      </c>
      <c r="AM25" s="46" t="s">
        <v>126</v>
      </c>
      <c r="AN25" s="46" t="s">
        <v>127</v>
      </c>
    </row>
    <row r="26" spans="1:40" x14ac:dyDescent="0.35">
      <c r="A26" s="33" t="s">
        <v>0</v>
      </c>
      <c r="B26" s="96">
        <v>27</v>
      </c>
      <c r="C26" s="96">
        <v>8</v>
      </c>
      <c r="D26" s="96">
        <v>2</v>
      </c>
      <c r="E26" s="96">
        <v>3</v>
      </c>
      <c r="F26" s="96">
        <v>2</v>
      </c>
      <c r="G26" s="96">
        <v>0</v>
      </c>
      <c r="H26" s="96">
        <v>0</v>
      </c>
      <c r="I26" s="96">
        <v>0</v>
      </c>
      <c r="J26" s="96">
        <f>SUM(D26:I26)</f>
        <v>7</v>
      </c>
      <c r="K26" s="207">
        <v>0</v>
      </c>
      <c r="L26" s="207">
        <v>0</v>
      </c>
      <c r="M26" s="207">
        <v>0</v>
      </c>
      <c r="N26" s="207">
        <v>0</v>
      </c>
      <c r="O26" s="207">
        <v>0</v>
      </c>
      <c r="P26" s="207">
        <v>0</v>
      </c>
      <c r="Q26" s="207">
        <v>0</v>
      </c>
      <c r="R26" s="207">
        <v>0</v>
      </c>
      <c r="S26" s="207">
        <v>0</v>
      </c>
      <c r="T26" s="207">
        <v>0</v>
      </c>
      <c r="U26" s="207">
        <v>0</v>
      </c>
      <c r="V26" s="207">
        <v>0</v>
      </c>
      <c r="W26" s="96">
        <f>SUM(K26:V26)</f>
        <v>0</v>
      </c>
      <c r="X26" s="207">
        <v>0</v>
      </c>
      <c r="Y26" s="207">
        <v>0</v>
      </c>
      <c r="Z26" s="96">
        <f>SUM(X26:Y26)</f>
        <v>0</v>
      </c>
      <c r="AI26" s="33" t="s">
        <v>0</v>
      </c>
      <c r="AJ26" s="97">
        <f>IFERROR(B26/SUM($C26+$J26+$W26+$Z26+$B26),"")</f>
        <v>0.6428571428571429</v>
      </c>
      <c r="AK26" s="97">
        <f t="shared" ref="AK26:AK41" si="12">IFERROR(C26/SUM($C26+$J26+$W26+$Z26+$B26),"")</f>
        <v>0.19047619047619047</v>
      </c>
      <c r="AL26" s="97">
        <f>IFERROR(J26/SUM($C26+$J26+$W26+$Z26+$B26),"")</f>
        <v>0.16666666666666666</v>
      </c>
      <c r="AM26" s="97">
        <f>IFERROR(W26/SUM($C26+$J26+$W26+$Z26+$B26),"")</f>
        <v>0</v>
      </c>
      <c r="AN26" s="97">
        <f>IFERROR(Z26/SUM($C26+$J26+$W26+$Z26+$B26),"")</f>
        <v>0</v>
      </c>
    </row>
    <row r="27" spans="1:40" x14ac:dyDescent="0.35">
      <c r="A27" s="33" t="s">
        <v>1</v>
      </c>
      <c r="B27" s="96">
        <v>655</v>
      </c>
      <c r="C27" s="96">
        <v>94</v>
      </c>
      <c r="D27" s="96">
        <v>40</v>
      </c>
      <c r="E27" s="96">
        <v>11</v>
      </c>
      <c r="F27" s="96">
        <v>7</v>
      </c>
      <c r="G27" s="96">
        <v>6</v>
      </c>
      <c r="H27" s="96">
        <v>1</v>
      </c>
      <c r="I27" s="96">
        <v>1</v>
      </c>
      <c r="J27" s="96">
        <f t="shared" ref="J27:J42" si="13">SUM(D27:I27)</f>
        <v>66</v>
      </c>
      <c r="K27" s="207">
        <v>3</v>
      </c>
      <c r="L27" s="207">
        <v>2</v>
      </c>
      <c r="M27" s="207">
        <v>0</v>
      </c>
      <c r="N27" s="207">
        <v>1</v>
      </c>
      <c r="O27" s="207">
        <v>0</v>
      </c>
      <c r="P27" s="207">
        <v>1</v>
      </c>
      <c r="Q27" s="207">
        <v>0</v>
      </c>
      <c r="R27" s="207">
        <v>0</v>
      </c>
      <c r="S27" s="207">
        <v>0</v>
      </c>
      <c r="T27" s="207">
        <v>0</v>
      </c>
      <c r="U27" s="207">
        <v>0</v>
      </c>
      <c r="V27" s="207">
        <v>0</v>
      </c>
      <c r="W27" s="96">
        <f t="shared" ref="W27:W42" si="14">SUM(K27:V27)</f>
        <v>7</v>
      </c>
      <c r="X27" s="207">
        <v>0</v>
      </c>
      <c r="Y27" s="207">
        <v>0</v>
      </c>
      <c r="Z27" s="96">
        <f t="shared" ref="Z27:Z42" si="15">SUM(X27:Y27)</f>
        <v>0</v>
      </c>
      <c r="AI27" s="33" t="s">
        <v>1</v>
      </c>
      <c r="AJ27" s="97">
        <f t="shared" ref="AJ27:AJ42" si="16">IFERROR(B27/SUM($C27+$J27+$W27+$Z27+$B27),"")</f>
        <v>0.7968369829683698</v>
      </c>
      <c r="AK27" s="97">
        <f t="shared" si="12"/>
        <v>0.11435523114355231</v>
      </c>
      <c r="AL27" s="97">
        <f t="shared" ref="AL27:AL42" si="17">IFERROR(J27/SUM($C27+$J27+$W27+$Z27+$B27),"")</f>
        <v>8.0291970802919707E-2</v>
      </c>
      <c r="AM27" s="97">
        <f t="shared" ref="AM27:AM42" si="18">IFERROR(W27/SUM($C27+$J27+$W27+$Z27+$B27),"")</f>
        <v>8.5158150851581509E-3</v>
      </c>
      <c r="AN27" s="97">
        <f t="shared" ref="AN27:AN42" si="19">IFERROR(Z27/SUM($C27+$J27+$W27+$Z27+$B27),"")</f>
        <v>0</v>
      </c>
    </row>
    <row r="28" spans="1:40" x14ac:dyDescent="0.35">
      <c r="A28" s="33" t="s">
        <v>68</v>
      </c>
      <c r="B28" s="96">
        <v>0</v>
      </c>
      <c r="C28" s="96">
        <v>0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f t="shared" si="13"/>
        <v>0</v>
      </c>
      <c r="K28" s="207">
        <v>0</v>
      </c>
      <c r="L28" s="207">
        <v>0</v>
      </c>
      <c r="M28" s="207">
        <v>0</v>
      </c>
      <c r="N28" s="207">
        <v>0</v>
      </c>
      <c r="O28" s="207">
        <v>0</v>
      </c>
      <c r="P28" s="207">
        <v>0</v>
      </c>
      <c r="Q28" s="207">
        <v>0</v>
      </c>
      <c r="R28" s="207">
        <v>0</v>
      </c>
      <c r="S28" s="207">
        <v>0</v>
      </c>
      <c r="T28" s="207">
        <v>0</v>
      </c>
      <c r="U28" s="207">
        <v>0</v>
      </c>
      <c r="V28" s="207">
        <v>0</v>
      </c>
      <c r="W28" s="96">
        <f t="shared" si="14"/>
        <v>0</v>
      </c>
      <c r="X28" s="207">
        <v>0</v>
      </c>
      <c r="Y28" s="207">
        <v>0</v>
      </c>
      <c r="Z28" s="96">
        <f t="shared" si="15"/>
        <v>0</v>
      </c>
      <c r="AI28" s="33" t="s">
        <v>68</v>
      </c>
      <c r="AJ28" s="97" t="str">
        <f t="shared" si="16"/>
        <v/>
      </c>
      <c r="AK28" s="97" t="str">
        <f t="shared" si="12"/>
        <v/>
      </c>
      <c r="AL28" s="97" t="str">
        <f t="shared" si="17"/>
        <v/>
      </c>
      <c r="AM28" s="97" t="str">
        <f t="shared" si="18"/>
        <v/>
      </c>
      <c r="AN28" s="97" t="str">
        <f t="shared" si="19"/>
        <v/>
      </c>
    </row>
    <row r="29" spans="1:40" x14ac:dyDescent="0.35">
      <c r="A29" s="33" t="s">
        <v>2</v>
      </c>
      <c r="B29" s="96">
        <v>387</v>
      </c>
      <c r="C29" s="96">
        <v>8</v>
      </c>
      <c r="D29" s="96">
        <v>1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f t="shared" si="13"/>
        <v>1</v>
      </c>
      <c r="K29" s="207">
        <v>0</v>
      </c>
      <c r="L29" s="207">
        <v>0</v>
      </c>
      <c r="M29" s="207">
        <v>0</v>
      </c>
      <c r="N29" s="207">
        <v>0</v>
      </c>
      <c r="O29" s="207">
        <v>0</v>
      </c>
      <c r="P29" s="207">
        <v>0</v>
      </c>
      <c r="Q29" s="207">
        <v>0</v>
      </c>
      <c r="R29" s="207">
        <v>0</v>
      </c>
      <c r="S29" s="207">
        <v>0</v>
      </c>
      <c r="T29" s="207">
        <v>0</v>
      </c>
      <c r="U29" s="207">
        <v>0</v>
      </c>
      <c r="V29" s="207">
        <v>0</v>
      </c>
      <c r="W29" s="96">
        <f t="shared" si="14"/>
        <v>0</v>
      </c>
      <c r="X29" s="207">
        <v>0</v>
      </c>
      <c r="Y29" s="207">
        <v>0</v>
      </c>
      <c r="Z29" s="96">
        <f t="shared" si="15"/>
        <v>0</v>
      </c>
      <c r="AI29" s="33" t="s">
        <v>2</v>
      </c>
      <c r="AJ29" s="97">
        <f t="shared" si="16"/>
        <v>0.97727272727272729</v>
      </c>
      <c r="AK29" s="97">
        <f t="shared" si="12"/>
        <v>2.0202020202020204E-2</v>
      </c>
      <c r="AL29" s="97">
        <f t="shared" si="17"/>
        <v>2.5252525252525255E-3</v>
      </c>
      <c r="AM29" s="97">
        <f t="shared" si="18"/>
        <v>0</v>
      </c>
      <c r="AN29" s="97">
        <f t="shared" si="19"/>
        <v>0</v>
      </c>
    </row>
    <row r="30" spans="1:40" x14ac:dyDescent="0.35">
      <c r="A30" s="33" t="s">
        <v>3</v>
      </c>
      <c r="B30" s="96">
        <v>1</v>
      </c>
      <c r="C30" s="96">
        <v>0</v>
      </c>
      <c r="D30" s="96">
        <v>1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f t="shared" si="13"/>
        <v>1</v>
      </c>
      <c r="K30" s="207">
        <v>0</v>
      </c>
      <c r="L30" s="207">
        <v>0</v>
      </c>
      <c r="M30" s="207">
        <v>0</v>
      </c>
      <c r="N30" s="207">
        <v>0</v>
      </c>
      <c r="O30" s="207">
        <v>0</v>
      </c>
      <c r="P30" s="207">
        <v>0</v>
      </c>
      <c r="Q30" s="207">
        <v>0</v>
      </c>
      <c r="R30" s="207">
        <v>0</v>
      </c>
      <c r="S30" s="207">
        <v>0</v>
      </c>
      <c r="T30" s="207">
        <v>0</v>
      </c>
      <c r="U30" s="207">
        <v>0</v>
      </c>
      <c r="V30" s="207">
        <v>0</v>
      </c>
      <c r="W30" s="96">
        <f t="shared" si="14"/>
        <v>0</v>
      </c>
      <c r="X30" s="207">
        <v>0</v>
      </c>
      <c r="Y30" s="207">
        <v>0</v>
      </c>
      <c r="Z30" s="96">
        <f t="shared" si="15"/>
        <v>0</v>
      </c>
      <c r="AI30" s="33" t="s">
        <v>3</v>
      </c>
      <c r="AJ30" s="97">
        <f t="shared" si="16"/>
        <v>0.5</v>
      </c>
      <c r="AK30" s="97">
        <f t="shared" si="12"/>
        <v>0</v>
      </c>
      <c r="AL30" s="97">
        <f t="shared" si="17"/>
        <v>0.5</v>
      </c>
      <c r="AM30" s="97">
        <f t="shared" si="18"/>
        <v>0</v>
      </c>
      <c r="AN30" s="97">
        <f t="shared" si="19"/>
        <v>0</v>
      </c>
    </row>
    <row r="31" spans="1:40" x14ac:dyDescent="0.35">
      <c r="A31" s="33" t="s">
        <v>4</v>
      </c>
      <c r="B31" s="96">
        <v>13</v>
      </c>
      <c r="C31" s="96">
        <v>1</v>
      </c>
      <c r="D31" s="96">
        <v>0</v>
      </c>
      <c r="E31" s="96">
        <v>1</v>
      </c>
      <c r="F31" s="96">
        <v>1</v>
      </c>
      <c r="G31" s="96">
        <v>0</v>
      </c>
      <c r="H31" s="96">
        <v>0</v>
      </c>
      <c r="I31" s="96">
        <v>0</v>
      </c>
      <c r="J31" s="96">
        <f t="shared" si="13"/>
        <v>2</v>
      </c>
      <c r="K31" s="207">
        <v>1</v>
      </c>
      <c r="L31" s="207">
        <v>0</v>
      </c>
      <c r="M31" s="207">
        <v>0</v>
      </c>
      <c r="N31" s="207">
        <v>0</v>
      </c>
      <c r="O31" s="207">
        <v>0</v>
      </c>
      <c r="P31" s="207">
        <v>0</v>
      </c>
      <c r="Q31" s="207">
        <v>0</v>
      </c>
      <c r="R31" s="207">
        <v>0</v>
      </c>
      <c r="S31" s="207">
        <v>0</v>
      </c>
      <c r="T31" s="207">
        <v>0</v>
      </c>
      <c r="U31" s="207">
        <v>0</v>
      </c>
      <c r="V31" s="207">
        <v>0</v>
      </c>
      <c r="W31" s="96">
        <f t="shared" si="14"/>
        <v>1</v>
      </c>
      <c r="X31" s="207">
        <v>0</v>
      </c>
      <c r="Y31" s="207">
        <v>0</v>
      </c>
      <c r="Z31" s="96">
        <f t="shared" si="15"/>
        <v>0</v>
      </c>
      <c r="AI31" s="33" t="s">
        <v>4</v>
      </c>
      <c r="AJ31" s="97">
        <f t="shared" si="16"/>
        <v>0.76470588235294112</v>
      </c>
      <c r="AK31" s="97">
        <f t="shared" si="12"/>
        <v>5.8823529411764705E-2</v>
      </c>
      <c r="AL31" s="97">
        <f t="shared" si="17"/>
        <v>0.11764705882352941</v>
      </c>
      <c r="AM31" s="97">
        <f t="shared" si="18"/>
        <v>5.8823529411764705E-2</v>
      </c>
      <c r="AN31" s="97">
        <f t="shared" si="19"/>
        <v>0</v>
      </c>
    </row>
    <row r="32" spans="1:40" x14ac:dyDescent="0.35">
      <c r="A32" s="33" t="s">
        <v>5</v>
      </c>
      <c r="B32" s="96">
        <v>0</v>
      </c>
      <c r="C32" s="96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f t="shared" si="13"/>
        <v>0</v>
      </c>
      <c r="K32" s="207">
        <v>0</v>
      </c>
      <c r="L32" s="207">
        <v>0</v>
      </c>
      <c r="M32" s="207">
        <v>0</v>
      </c>
      <c r="N32" s="207">
        <v>0</v>
      </c>
      <c r="O32" s="207">
        <v>0</v>
      </c>
      <c r="P32" s="207">
        <v>0</v>
      </c>
      <c r="Q32" s="207">
        <v>0</v>
      </c>
      <c r="R32" s="207">
        <v>0</v>
      </c>
      <c r="S32" s="207">
        <v>0</v>
      </c>
      <c r="T32" s="207">
        <v>0</v>
      </c>
      <c r="U32" s="207">
        <v>0</v>
      </c>
      <c r="V32" s="207">
        <v>0</v>
      </c>
      <c r="W32" s="96">
        <f t="shared" si="14"/>
        <v>0</v>
      </c>
      <c r="X32" s="207">
        <v>0</v>
      </c>
      <c r="Y32" s="207">
        <v>0</v>
      </c>
      <c r="Z32" s="96">
        <f t="shared" si="15"/>
        <v>0</v>
      </c>
      <c r="AI32" s="33" t="s">
        <v>5</v>
      </c>
      <c r="AJ32" s="97" t="str">
        <f t="shared" si="16"/>
        <v/>
      </c>
      <c r="AK32" s="97" t="str">
        <f t="shared" si="12"/>
        <v/>
      </c>
      <c r="AL32" s="97" t="str">
        <f t="shared" si="17"/>
        <v/>
      </c>
      <c r="AM32" s="97" t="str">
        <f t="shared" si="18"/>
        <v/>
      </c>
      <c r="AN32" s="97" t="str">
        <f t="shared" si="19"/>
        <v/>
      </c>
    </row>
    <row r="33" spans="1:40" x14ac:dyDescent="0.35">
      <c r="A33" s="33" t="s">
        <v>6</v>
      </c>
      <c r="B33" s="96">
        <v>1086</v>
      </c>
      <c r="C33" s="96">
        <v>84</v>
      </c>
      <c r="D33" s="96">
        <v>14</v>
      </c>
      <c r="E33" s="96">
        <v>6</v>
      </c>
      <c r="F33" s="96">
        <v>5</v>
      </c>
      <c r="G33" s="96">
        <v>0</v>
      </c>
      <c r="H33" s="96">
        <v>0</v>
      </c>
      <c r="I33" s="96">
        <v>0</v>
      </c>
      <c r="J33" s="96">
        <f t="shared" si="13"/>
        <v>25</v>
      </c>
      <c r="K33" s="207">
        <v>0</v>
      </c>
      <c r="L33" s="207">
        <v>2</v>
      </c>
      <c r="M33" s="207">
        <v>0</v>
      </c>
      <c r="N33" s="207">
        <v>0</v>
      </c>
      <c r="O33" s="207">
        <v>0</v>
      </c>
      <c r="P33" s="207">
        <v>0</v>
      </c>
      <c r="Q33" s="207">
        <v>0</v>
      </c>
      <c r="R33" s="207">
        <v>0</v>
      </c>
      <c r="S33" s="207">
        <v>0</v>
      </c>
      <c r="T33" s="207">
        <v>0</v>
      </c>
      <c r="U33" s="207">
        <v>0</v>
      </c>
      <c r="V33" s="207">
        <v>0</v>
      </c>
      <c r="W33" s="96">
        <f t="shared" si="14"/>
        <v>2</v>
      </c>
      <c r="X33" s="207">
        <v>0</v>
      </c>
      <c r="Y33" s="207">
        <v>0</v>
      </c>
      <c r="Z33" s="96">
        <f t="shared" si="15"/>
        <v>0</v>
      </c>
      <c r="AI33" s="33" t="s">
        <v>6</v>
      </c>
      <c r="AJ33" s="97">
        <f t="shared" si="16"/>
        <v>0.90726817042606511</v>
      </c>
      <c r="AK33" s="97">
        <f t="shared" si="12"/>
        <v>7.0175438596491224E-2</v>
      </c>
      <c r="AL33" s="97">
        <f t="shared" si="17"/>
        <v>2.0885547201336674E-2</v>
      </c>
      <c r="AM33" s="97">
        <f t="shared" si="18"/>
        <v>1.6708437761069339E-3</v>
      </c>
      <c r="AN33" s="97">
        <f t="shared" si="19"/>
        <v>0</v>
      </c>
    </row>
    <row r="34" spans="1:40" x14ac:dyDescent="0.35">
      <c r="A34" s="33" t="s">
        <v>7</v>
      </c>
      <c r="B34" s="96">
        <v>180</v>
      </c>
      <c r="C34" s="96">
        <v>12</v>
      </c>
      <c r="D34" s="96">
        <v>6</v>
      </c>
      <c r="E34" s="96">
        <v>2</v>
      </c>
      <c r="F34" s="96">
        <v>4</v>
      </c>
      <c r="G34" s="96">
        <v>0</v>
      </c>
      <c r="H34" s="96">
        <v>2</v>
      </c>
      <c r="I34" s="96">
        <v>0</v>
      </c>
      <c r="J34" s="96">
        <f t="shared" si="13"/>
        <v>14</v>
      </c>
      <c r="K34" s="207">
        <v>0</v>
      </c>
      <c r="L34" s="207">
        <v>0</v>
      </c>
      <c r="M34" s="207">
        <v>0</v>
      </c>
      <c r="N34" s="207">
        <v>1</v>
      </c>
      <c r="O34" s="207">
        <v>0</v>
      </c>
      <c r="P34" s="207">
        <v>1</v>
      </c>
      <c r="Q34" s="207">
        <v>1</v>
      </c>
      <c r="R34" s="207">
        <v>0</v>
      </c>
      <c r="S34" s="207">
        <v>0</v>
      </c>
      <c r="T34" s="207">
        <v>0</v>
      </c>
      <c r="U34" s="207">
        <v>0</v>
      </c>
      <c r="V34" s="207">
        <v>0</v>
      </c>
      <c r="W34" s="96">
        <f t="shared" si="14"/>
        <v>3</v>
      </c>
      <c r="X34" s="207">
        <v>0</v>
      </c>
      <c r="Y34" s="207">
        <v>0</v>
      </c>
      <c r="Z34" s="96">
        <f t="shared" si="15"/>
        <v>0</v>
      </c>
      <c r="AI34" s="33" t="s">
        <v>7</v>
      </c>
      <c r="AJ34" s="97">
        <f t="shared" si="16"/>
        <v>0.86124401913875603</v>
      </c>
      <c r="AK34" s="97">
        <f t="shared" si="12"/>
        <v>5.7416267942583733E-2</v>
      </c>
      <c r="AL34" s="97">
        <f t="shared" si="17"/>
        <v>6.6985645933014357E-2</v>
      </c>
      <c r="AM34" s="97">
        <f t="shared" si="18"/>
        <v>1.4354066985645933E-2</v>
      </c>
      <c r="AN34" s="97">
        <f t="shared" si="19"/>
        <v>0</v>
      </c>
    </row>
    <row r="35" spans="1:40" x14ac:dyDescent="0.35">
      <c r="A35" s="33" t="s">
        <v>8</v>
      </c>
      <c r="B35" s="96">
        <v>0</v>
      </c>
      <c r="C35" s="96">
        <v>0</v>
      </c>
      <c r="D35" s="96">
        <v>0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f t="shared" si="13"/>
        <v>0</v>
      </c>
      <c r="K35" s="207">
        <v>0</v>
      </c>
      <c r="L35" s="207">
        <v>0</v>
      </c>
      <c r="M35" s="207">
        <v>0</v>
      </c>
      <c r="N35" s="207">
        <v>0</v>
      </c>
      <c r="O35" s="207">
        <v>0</v>
      </c>
      <c r="P35" s="207">
        <v>0</v>
      </c>
      <c r="Q35" s="207">
        <v>0</v>
      </c>
      <c r="R35" s="207">
        <v>0</v>
      </c>
      <c r="S35" s="207">
        <v>0</v>
      </c>
      <c r="T35" s="207">
        <v>0</v>
      </c>
      <c r="U35" s="207">
        <v>0</v>
      </c>
      <c r="V35" s="207">
        <v>0</v>
      </c>
      <c r="W35" s="96">
        <f t="shared" si="14"/>
        <v>0</v>
      </c>
      <c r="X35" s="207">
        <v>0</v>
      </c>
      <c r="Y35" s="207">
        <v>0</v>
      </c>
      <c r="Z35" s="96">
        <f t="shared" si="15"/>
        <v>0</v>
      </c>
      <c r="AI35" s="33" t="s">
        <v>8</v>
      </c>
      <c r="AJ35" s="97" t="str">
        <f t="shared" si="16"/>
        <v/>
      </c>
      <c r="AK35" s="97" t="str">
        <f t="shared" si="12"/>
        <v/>
      </c>
      <c r="AL35" s="97" t="str">
        <f t="shared" si="17"/>
        <v/>
      </c>
      <c r="AM35" s="97" t="str">
        <f t="shared" si="18"/>
        <v/>
      </c>
      <c r="AN35" s="97" t="str">
        <f t="shared" si="19"/>
        <v/>
      </c>
    </row>
    <row r="36" spans="1:40" x14ac:dyDescent="0.35">
      <c r="A36" s="33" t="s">
        <v>241</v>
      </c>
      <c r="B36" s="96">
        <v>1</v>
      </c>
      <c r="C36" s="96">
        <v>0</v>
      </c>
      <c r="D36" s="96">
        <v>0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f t="shared" si="13"/>
        <v>0</v>
      </c>
      <c r="K36" s="207">
        <v>0</v>
      </c>
      <c r="L36" s="207">
        <v>0</v>
      </c>
      <c r="M36" s="207">
        <v>0</v>
      </c>
      <c r="N36" s="207">
        <v>0</v>
      </c>
      <c r="O36" s="207">
        <v>0</v>
      </c>
      <c r="P36" s="207">
        <v>0</v>
      </c>
      <c r="Q36" s="207">
        <v>0</v>
      </c>
      <c r="R36" s="207">
        <v>0</v>
      </c>
      <c r="S36" s="207">
        <v>0</v>
      </c>
      <c r="T36" s="207">
        <v>0</v>
      </c>
      <c r="U36" s="207">
        <v>0</v>
      </c>
      <c r="V36" s="207">
        <v>0</v>
      </c>
      <c r="W36" s="96">
        <f t="shared" si="14"/>
        <v>0</v>
      </c>
      <c r="X36" s="207">
        <v>0</v>
      </c>
      <c r="Y36" s="207">
        <v>0</v>
      </c>
      <c r="Z36" s="96">
        <f t="shared" si="15"/>
        <v>0</v>
      </c>
      <c r="AI36" s="33" t="s">
        <v>241</v>
      </c>
      <c r="AJ36" s="97">
        <f t="shared" si="16"/>
        <v>1</v>
      </c>
      <c r="AK36" s="97">
        <f t="shared" si="12"/>
        <v>0</v>
      </c>
      <c r="AL36" s="97">
        <f t="shared" si="17"/>
        <v>0</v>
      </c>
      <c r="AM36" s="97">
        <f t="shared" si="18"/>
        <v>0</v>
      </c>
      <c r="AN36" s="97">
        <f t="shared" si="19"/>
        <v>0</v>
      </c>
    </row>
    <row r="37" spans="1:40" x14ac:dyDescent="0.35">
      <c r="A37" s="33" t="s">
        <v>10</v>
      </c>
      <c r="B37" s="96">
        <v>13</v>
      </c>
      <c r="C37" s="96">
        <v>0</v>
      </c>
      <c r="D37" s="96">
        <v>0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f t="shared" si="13"/>
        <v>0</v>
      </c>
      <c r="K37" s="207">
        <v>0</v>
      </c>
      <c r="L37" s="207">
        <v>0</v>
      </c>
      <c r="M37" s="207">
        <v>0</v>
      </c>
      <c r="N37" s="207">
        <v>0</v>
      </c>
      <c r="O37" s="207">
        <v>0</v>
      </c>
      <c r="P37" s="207">
        <v>0</v>
      </c>
      <c r="Q37" s="207">
        <v>0</v>
      </c>
      <c r="R37" s="207">
        <v>0</v>
      </c>
      <c r="S37" s="207">
        <v>0</v>
      </c>
      <c r="T37" s="207">
        <v>0</v>
      </c>
      <c r="U37" s="207">
        <v>0</v>
      </c>
      <c r="V37" s="207">
        <v>0</v>
      </c>
      <c r="W37" s="96">
        <f t="shared" si="14"/>
        <v>0</v>
      </c>
      <c r="X37" s="207">
        <v>0</v>
      </c>
      <c r="Y37" s="207">
        <v>0</v>
      </c>
      <c r="Z37" s="96">
        <f t="shared" si="15"/>
        <v>0</v>
      </c>
      <c r="AI37" s="33" t="s">
        <v>10</v>
      </c>
      <c r="AJ37" s="97">
        <f t="shared" si="16"/>
        <v>1</v>
      </c>
      <c r="AK37" s="97">
        <f t="shared" si="12"/>
        <v>0</v>
      </c>
      <c r="AL37" s="97">
        <f t="shared" si="17"/>
        <v>0</v>
      </c>
      <c r="AM37" s="97">
        <f t="shared" si="18"/>
        <v>0</v>
      </c>
      <c r="AN37" s="97">
        <f t="shared" si="19"/>
        <v>0</v>
      </c>
    </row>
    <row r="38" spans="1:40" x14ac:dyDescent="0.35">
      <c r="A38" s="33" t="s">
        <v>11</v>
      </c>
      <c r="B38" s="96">
        <v>0</v>
      </c>
      <c r="C38" s="96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f t="shared" si="13"/>
        <v>0</v>
      </c>
      <c r="K38" s="207">
        <v>0</v>
      </c>
      <c r="L38" s="207">
        <v>0</v>
      </c>
      <c r="M38" s="207">
        <v>0</v>
      </c>
      <c r="N38" s="207">
        <v>0</v>
      </c>
      <c r="O38" s="207">
        <v>0</v>
      </c>
      <c r="P38" s="207">
        <v>0</v>
      </c>
      <c r="Q38" s="207">
        <v>0</v>
      </c>
      <c r="R38" s="207">
        <v>0</v>
      </c>
      <c r="S38" s="207">
        <v>0</v>
      </c>
      <c r="T38" s="207">
        <v>0</v>
      </c>
      <c r="U38" s="207">
        <v>0</v>
      </c>
      <c r="V38" s="207">
        <v>0</v>
      </c>
      <c r="W38" s="96">
        <f t="shared" si="14"/>
        <v>0</v>
      </c>
      <c r="X38" s="207">
        <v>0</v>
      </c>
      <c r="Y38" s="207">
        <v>0</v>
      </c>
      <c r="Z38" s="96">
        <f t="shared" si="15"/>
        <v>0</v>
      </c>
      <c r="AI38" s="33" t="s">
        <v>11</v>
      </c>
      <c r="AJ38" s="97" t="str">
        <f t="shared" si="16"/>
        <v/>
      </c>
      <c r="AK38" s="97" t="str">
        <f t="shared" si="12"/>
        <v/>
      </c>
      <c r="AL38" s="97" t="str">
        <f t="shared" si="17"/>
        <v/>
      </c>
      <c r="AM38" s="97" t="str">
        <f t="shared" si="18"/>
        <v/>
      </c>
      <c r="AN38" s="97" t="str">
        <f t="shared" si="19"/>
        <v/>
      </c>
    </row>
    <row r="39" spans="1:40" x14ac:dyDescent="0.35">
      <c r="A39" s="33" t="s">
        <v>12</v>
      </c>
      <c r="B39" s="96">
        <v>394</v>
      </c>
      <c r="C39" s="96">
        <v>54</v>
      </c>
      <c r="D39" s="96">
        <v>19</v>
      </c>
      <c r="E39" s="96">
        <v>6</v>
      </c>
      <c r="F39" s="96">
        <v>5</v>
      </c>
      <c r="G39" s="96">
        <v>1</v>
      </c>
      <c r="H39" s="96">
        <v>1</v>
      </c>
      <c r="I39" s="96">
        <v>2</v>
      </c>
      <c r="J39" s="96">
        <f t="shared" si="13"/>
        <v>34</v>
      </c>
      <c r="K39" s="207">
        <v>2</v>
      </c>
      <c r="L39" s="207">
        <v>0</v>
      </c>
      <c r="M39" s="207">
        <v>1</v>
      </c>
      <c r="N39" s="207">
        <v>1</v>
      </c>
      <c r="O39" s="207">
        <v>1</v>
      </c>
      <c r="P39" s="207">
        <v>0</v>
      </c>
      <c r="Q39" s="207">
        <v>1</v>
      </c>
      <c r="R39" s="207">
        <v>0</v>
      </c>
      <c r="S39" s="207">
        <v>0</v>
      </c>
      <c r="T39" s="207">
        <v>0</v>
      </c>
      <c r="U39" s="207">
        <v>0</v>
      </c>
      <c r="V39" s="207">
        <v>0</v>
      </c>
      <c r="W39" s="96">
        <f t="shared" si="14"/>
        <v>6</v>
      </c>
      <c r="X39" s="207">
        <v>0</v>
      </c>
      <c r="Y39" s="207">
        <v>1</v>
      </c>
      <c r="Z39" s="96">
        <f t="shared" si="15"/>
        <v>1</v>
      </c>
      <c r="AI39" s="33" t="s">
        <v>12</v>
      </c>
      <c r="AJ39" s="97">
        <f t="shared" si="16"/>
        <v>0.80572597137014312</v>
      </c>
      <c r="AK39" s="97">
        <f t="shared" si="12"/>
        <v>0.11042944785276074</v>
      </c>
      <c r="AL39" s="97">
        <f t="shared" si="17"/>
        <v>6.9529652351738247E-2</v>
      </c>
      <c r="AM39" s="97">
        <f t="shared" si="18"/>
        <v>1.2269938650306749E-2</v>
      </c>
      <c r="AN39" s="97">
        <f t="shared" si="19"/>
        <v>2.0449897750511249E-3</v>
      </c>
    </row>
    <row r="40" spans="1:40" x14ac:dyDescent="0.35">
      <c r="A40" s="33" t="s">
        <v>13</v>
      </c>
      <c r="B40" s="96">
        <v>15</v>
      </c>
      <c r="C40" s="96">
        <v>1</v>
      </c>
      <c r="D40" s="96">
        <v>0</v>
      </c>
      <c r="E40" s="96">
        <v>0</v>
      </c>
      <c r="F40" s="96">
        <v>0</v>
      </c>
      <c r="G40" s="96">
        <v>0</v>
      </c>
      <c r="H40" s="96">
        <v>0</v>
      </c>
      <c r="I40" s="96">
        <v>0</v>
      </c>
      <c r="J40" s="96">
        <f t="shared" si="13"/>
        <v>0</v>
      </c>
      <c r="K40" s="207">
        <v>0</v>
      </c>
      <c r="L40" s="207">
        <v>0</v>
      </c>
      <c r="M40" s="207">
        <v>0</v>
      </c>
      <c r="N40" s="207">
        <v>0</v>
      </c>
      <c r="O40" s="207">
        <v>0</v>
      </c>
      <c r="P40" s="207">
        <v>0</v>
      </c>
      <c r="Q40" s="207">
        <v>0</v>
      </c>
      <c r="R40" s="207">
        <v>0</v>
      </c>
      <c r="S40" s="207">
        <v>0</v>
      </c>
      <c r="T40" s="207">
        <v>0</v>
      </c>
      <c r="U40" s="207">
        <v>0</v>
      </c>
      <c r="V40" s="207">
        <v>0</v>
      </c>
      <c r="W40" s="96">
        <f t="shared" si="14"/>
        <v>0</v>
      </c>
      <c r="X40" s="207">
        <v>0</v>
      </c>
      <c r="Y40" s="207">
        <v>0</v>
      </c>
      <c r="Z40" s="96">
        <f t="shared" si="15"/>
        <v>0</v>
      </c>
      <c r="AI40" s="33" t="s">
        <v>13</v>
      </c>
      <c r="AJ40" s="97">
        <f t="shared" si="16"/>
        <v>0.9375</v>
      </c>
      <c r="AK40" s="97">
        <f t="shared" si="12"/>
        <v>6.25E-2</v>
      </c>
      <c r="AL40" s="97">
        <f t="shared" si="17"/>
        <v>0</v>
      </c>
      <c r="AM40" s="97">
        <f t="shared" si="18"/>
        <v>0</v>
      </c>
      <c r="AN40" s="97">
        <f t="shared" si="19"/>
        <v>0</v>
      </c>
    </row>
    <row r="41" spans="1:40" x14ac:dyDescent="0.35">
      <c r="A41" s="33" t="s">
        <v>14</v>
      </c>
      <c r="B41" s="96">
        <v>0</v>
      </c>
      <c r="C41" s="96">
        <v>0</v>
      </c>
      <c r="D41" s="96">
        <v>0</v>
      </c>
      <c r="E41" s="96">
        <v>0</v>
      </c>
      <c r="F41" s="96">
        <v>0</v>
      </c>
      <c r="G41" s="96">
        <v>0</v>
      </c>
      <c r="H41" s="96">
        <v>0</v>
      </c>
      <c r="I41" s="96">
        <v>0</v>
      </c>
      <c r="J41" s="96">
        <f t="shared" si="13"/>
        <v>0</v>
      </c>
      <c r="K41" s="207">
        <v>0</v>
      </c>
      <c r="L41" s="207">
        <v>0</v>
      </c>
      <c r="M41" s="207">
        <v>0</v>
      </c>
      <c r="N41" s="207">
        <v>0</v>
      </c>
      <c r="O41" s="207">
        <v>0</v>
      </c>
      <c r="P41" s="207">
        <v>0</v>
      </c>
      <c r="Q41" s="207">
        <v>0</v>
      </c>
      <c r="R41" s="207">
        <v>0</v>
      </c>
      <c r="S41" s="207">
        <v>0</v>
      </c>
      <c r="T41" s="207">
        <v>0</v>
      </c>
      <c r="U41" s="207">
        <v>0</v>
      </c>
      <c r="V41" s="207">
        <v>0</v>
      </c>
      <c r="W41" s="96">
        <f t="shared" si="14"/>
        <v>0</v>
      </c>
      <c r="X41" s="207">
        <v>0</v>
      </c>
      <c r="Y41" s="207">
        <v>0</v>
      </c>
      <c r="Z41" s="96">
        <f t="shared" si="15"/>
        <v>0</v>
      </c>
      <c r="AI41" s="33" t="s">
        <v>14</v>
      </c>
      <c r="AJ41" s="97" t="str">
        <f t="shared" si="16"/>
        <v/>
      </c>
      <c r="AK41" s="97" t="str">
        <f t="shared" si="12"/>
        <v/>
      </c>
      <c r="AL41" s="97" t="str">
        <f t="shared" si="17"/>
        <v/>
      </c>
      <c r="AM41" s="97" t="str">
        <f t="shared" si="18"/>
        <v/>
      </c>
      <c r="AN41" s="97" t="str">
        <f t="shared" si="19"/>
        <v/>
      </c>
    </row>
    <row r="42" spans="1:40" s="47" customFormat="1" x14ac:dyDescent="0.35">
      <c r="A42" s="40" t="s">
        <v>15</v>
      </c>
      <c r="B42" s="138">
        <v>2772</v>
      </c>
      <c r="C42" s="138">
        <v>262</v>
      </c>
      <c r="D42" s="138">
        <v>83</v>
      </c>
      <c r="E42" s="138">
        <v>29</v>
      </c>
      <c r="F42" s="138">
        <v>24</v>
      </c>
      <c r="G42" s="138">
        <v>7</v>
      </c>
      <c r="H42" s="138">
        <v>4</v>
      </c>
      <c r="I42" s="138">
        <v>3</v>
      </c>
      <c r="J42" s="139">
        <f t="shared" si="13"/>
        <v>150</v>
      </c>
      <c r="K42" s="138">
        <v>6</v>
      </c>
      <c r="L42" s="138">
        <v>4</v>
      </c>
      <c r="M42" s="138">
        <v>1</v>
      </c>
      <c r="N42" s="138">
        <v>3</v>
      </c>
      <c r="O42" s="138">
        <v>1</v>
      </c>
      <c r="P42" s="138">
        <v>2</v>
      </c>
      <c r="Q42" s="138">
        <v>2</v>
      </c>
      <c r="R42" s="138">
        <v>0</v>
      </c>
      <c r="S42" s="138">
        <v>0</v>
      </c>
      <c r="T42" s="138">
        <v>0</v>
      </c>
      <c r="U42" s="138">
        <v>0</v>
      </c>
      <c r="V42" s="138">
        <v>0</v>
      </c>
      <c r="W42" s="139">
        <f t="shared" si="14"/>
        <v>19</v>
      </c>
      <c r="X42" s="138">
        <v>0</v>
      </c>
      <c r="Y42" s="138">
        <v>1</v>
      </c>
      <c r="Z42" s="139">
        <f t="shared" si="15"/>
        <v>1</v>
      </c>
      <c r="AI42" s="40" t="s">
        <v>15</v>
      </c>
      <c r="AJ42" s="136">
        <f t="shared" si="16"/>
        <v>0.8651685393258427</v>
      </c>
      <c r="AK42" s="136">
        <f t="shared" ref="AK42" si="20">IFERROR(C42/SUM($C42+$J42+$W42+$Z42+$B42),"")</f>
        <v>8.1772784019975037E-2</v>
      </c>
      <c r="AL42" s="210">
        <f t="shared" si="17"/>
        <v>4.6816479400749067E-2</v>
      </c>
      <c r="AM42" s="210">
        <f t="shared" si="18"/>
        <v>5.9300873907615478E-3</v>
      </c>
      <c r="AN42" s="210">
        <f t="shared" si="19"/>
        <v>3.1210986267166043E-4</v>
      </c>
    </row>
    <row r="43" spans="1:40" x14ac:dyDescent="0.3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6" spans="1:40" x14ac:dyDescent="0.35">
      <c r="A46" s="8"/>
      <c r="B46" s="8"/>
      <c r="C46" s="137" t="s">
        <v>136</v>
      </c>
      <c r="D46" s="140"/>
      <c r="E46" s="140"/>
      <c r="F46" s="140"/>
      <c r="G46" s="140"/>
      <c r="H46" s="140"/>
      <c r="I46" s="140"/>
      <c r="J46" s="140" t="s">
        <v>135</v>
      </c>
    </row>
    <row r="47" spans="1:40" x14ac:dyDescent="0.35">
      <c r="A47" s="271" t="s">
        <v>137</v>
      </c>
      <c r="B47" s="52" t="s">
        <v>138</v>
      </c>
      <c r="C47" s="97">
        <v>0.34420413475876366</v>
      </c>
      <c r="D47" s="141"/>
      <c r="E47" s="141"/>
      <c r="F47" s="141"/>
      <c r="G47" s="141"/>
      <c r="H47" s="141"/>
      <c r="I47" s="141"/>
      <c r="J47" s="127">
        <v>0.7968369829683698</v>
      </c>
    </row>
    <row r="48" spans="1:40" x14ac:dyDescent="0.35">
      <c r="A48" s="271"/>
      <c r="B48" s="56" t="s">
        <v>139</v>
      </c>
      <c r="C48" s="97">
        <v>0.2066589582227614</v>
      </c>
      <c r="D48" s="127"/>
      <c r="E48" s="127"/>
      <c r="F48" s="127"/>
      <c r="G48" s="127"/>
      <c r="H48" s="127"/>
      <c r="I48" s="127"/>
      <c r="J48" s="127">
        <v>0.11435523114355231</v>
      </c>
    </row>
    <row r="49" spans="1:10" x14ac:dyDescent="0.35">
      <c r="A49" s="271"/>
      <c r="B49" s="52" t="s">
        <v>132</v>
      </c>
      <c r="C49" s="97">
        <v>0.33988235145449491</v>
      </c>
      <c r="D49" s="127"/>
      <c r="E49" s="127"/>
      <c r="F49" s="127"/>
      <c r="G49" s="127"/>
      <c r="H49" s="127"/>
      <c r="I49" s="127"/>
      <c r="J49" s="127">
        <v>8.0291970802919707E-2</v>
      </c>
    </row>
    <row r="50" spans="1:10" x14ac:dyDescent="0.35">
      <c r="A50" s="271"/>
      <c r="B50" s="52" t="s">
        <v>140</v>
      </c>
      <c r="C50" s="127">
        <v>0.10925455556398009</v>
      </c>
      <c r="D50" s="127"/>
      <c r="E50" s="127"/>
      <c r="F50" s="127"/>
      <c r="G50" s="127"/>
      <c r="H50" s="127"/>
      <c r="I50" s="127"/>
      <c r="J50" s="127">
        <v>8.5158150851581509E-3</v>
      </c>
    </row>
    <row r="51" spans="1:10" x14ac:dyDescent="0.35">
      <c r="A51" s="271"/>
      <c r="B51" s="52" t="s">
        <v>127</v>
      </c>
      <c r="C51" s="127">
        <v>0</v>
      </c>
      <c r="D51" s="127"/>
      <c r="E51" s="127"/>
      <c r="F51" s="127"/>
      <c r="G51" s="127"/>
      <c r="H51" s="127"/>
      <c r="I51" s="127"/>
      <c r="J51" s="127">
        <v>0</v>
      </c>
    </row>
    <row r="52" spans="1:10" x14ac:dyDescent="0.35">
      <c r="A52" s="271" t="s">
        <v>6</v>
      </c>
      <c r="B52" s="52" t="s">
        <v>138</v>
      </c>
      <c r="C52" s="69">
        <v>0.59984820083489532</v>
      </c>
      <c r="D52" s="69"/>
      <c r="E52" s="69"/>
      <c r="F52" s="69"/>
      <c r="G52" s="69"/>
      <c r="H52" s="69"/>
      <c r="I52" s="69"/>
      <c r="J52" s="127">
        <v>0.90726817042606511</v>
      </c>
    </row>
    <row r="53" spans="1:10" x14ac:dyDescent="0.35">
      <c r="A53" s="271"/>
      <c r="B53" s="56" t="s">
        <v>139</v>
      </c>
      <c r="C53" s="69">
        <v>0.21837613226460587</v>
      </c>
      <c r="D53" s="69"/>
      <c r="E53" s="69"/>
      <c r="F53" s="69"/>
      <c r="G53" s="69"/>
      <c r="H53" s="69"/>
      <c r="I53" s="69"/>
      <c r="J53" s="127">
        <v>7.0175438596491224E-2</v>
      </c>
    </row>
    <row r="54" spans="1:10" x14ac:dyDescent="0.35">
      <c r="A54" s="271"/>
      <c r="B54" s="52" t="s">
        <v>132</v>
      </c>
      <c r="C54" s="69">
        <v>0.14550486638990151</v>
      </c>
      <c r="D54" s="69"/>
      <c r="E54" s="69"/>
      <c r="F54" s="69"/>
      <c r="G54" s="69"/>
      <c r="H54" s="69"/>
      <c r="I54" s="69"/>
      <c r="J54" s="127">
        <v>2.0885547201336674E-2</v>
      </c>
    </row>
    <row r="55" spans="1:10" x14ac:dyDescent="0.35">
      <c r="A55" s="271"/>
      <c r="B55" s="52" t="s">
        <v>140</v>
      </c>
      <c r="C55" s="69">
        <v>3.6270800510597195E-2</v>
      </c>
      <c r="D55" s="69"/>
      <c r="E55" s="69"/>
      <c r="F55" s="69"/>
      <c r="G55" s="69"/>
      <c r="H55" s="69"/>
      <c r="I55" s="69"/>
      <c r="J55" s="127">
        <v>1.6708437761069339E-3</v>
      </c>
    </row>
    <row r="56" spans="1:10" x14ac:dyDescent="0.35">
      <c r="A56" s="271"/>
      <c r="B56" s="52" t="s">
        <v>127</v>
      </c>
      <c r="C56" s="69">
        <v>0</v>
      </c>
      <c r="D56" s="69"/>
      <c r="E56" s="69"/>
      <c r="F56" s="69"/>
      <c r="G56" s="69"/>
      <c r="H56" s="69"/>
      <c r="I56" s="69"/>
      <c r="J56" s="127">
        <v>0</v>
      </c>
    </row>
    <row r="57" spans="1:10" x14ac:dyDescent="0.35">
      <c r="C57" s="65"/>
      <c r="D57" s="65"/>
      <c r="E57" s="65"/>
      <c r="F57" s="65"/>
      <c r="G57" s="65"/>
      <c r="H57" s="65"/>
      <c r="I57" s="65"/>
      <c r="J57" s="65"/>
    </row>
    <row r="58" spans="1:10" x14ac:dyDescent="0.35">
      <c r="A58" s="8"/>
      <c r="B58" s="8"/>
      <c r="C58" s="137" t="s">
        <v>136</v>
      </c>
      <c r="D58" s="140"/>
      <c r="E58" s="140"/>
      <c r="F58" s="140"/>
      <c r="G58" s="140"/>
      <c r="H58" s="140"/>
      <c r="I58" s="140"/>
      <c r="J58" s="140" t="s">
        <v>135</v>
      </c>
    </row>
    <row r="59" spans="1:10" x14ac:dyDescent="0.35">
      <c r="A59" s="271" t="s">
        <v>7</v>
      </c>
      <c r="B59" s="52" t="s">
        <v>138</v>
      </c>
      <c r="C59" s="97">
        <v>0.32516115058688594</v>
      </c>
      <c r="D59" s="141"/>
      <c r="E59" s="141"/>
      <c r="F59" s="141"/>
      <c r="G59" s="141"/>
      <c r="H59" s="141"/>
      <c r="I59" s="141"/>
      <c r="J59" s="127">
        <v>0.86124401913875603</v>
      </c>
    </row>
    <row r="60" spans="1:10" x14ac:dyDescent="0.35">
      <c r="A60" s="271"/>
      <c r="B60" s="56" t="s">
        <v>139</v>
      </c>
      <c r="C60" s="97">
        <v>0.10608003504825288</v>
      </c>
      <c r="D60" s="127"/>
      <c r="E60" s="127"/>
      <c r="F60" s="127"/>
      <c r="G60" s="127"/>
      <c r="H60" s="127"/>
      <c r="I60" s="127"/>
      <c r="J60" s="127">
        <v>5.7416267942583733E-2</v>
      </c>
    </row>
    <row r="61" spans="1:10" x14ac:dyDescent="0.35">
      <c r="A61" s="271"/>
      <c r="B61" s="52" t="s">
        <v>132</v>
      </c>
      <c r="C61" s="97">
        <v>0.32427017674262915</v>
      </c>
      <c r="D61" s="127"/>
      <c r="E61" s="127"/>
      <c r="F61" s="127"/>
      <c r="G61" s="127"/>
      <c r="H61" s="127"/>
      <c r="I61" s="127"/>
      <c r="J61" s="127">
        <v>6.6985645933014357E-2</v>
      </c>
    </row>
    <row r="62" spans="1:10" x14ac:dyDescent="0.35">
      <c r="A62" s="271"/>
      <c r="B62" s="52" t="s">
        <v>140</v>
      </c>
      <c r="C62" s="127">
        <v>0.24448863762223202</v>
      </c>
      <c r="D62" s="127"/>
      <c r="E62" s="127"/>
      <c r="F62" s="127"/>
      <c r="G62" s="127"/>
      <c r="H62" s="127"/>
      <c r="I62" s="127"/>
      <c r="J62" s="127">
        <v>1.4354066985645933E-2</v>
      </c>
    </row>
    <row r="63" spans="1:10" x14ac:dyDescent="0.35">
      <c r="A63" s="271"/>
      <c r="B63" s="52" t="s">
        <v>127</v>
      </c>
      <c r="C63" s="127">
        <v>0</v>
      </c>
      <c r="D63" s="127"/>
      <c r="E63" s="127"/>
      <c r="F63" s="127"/>
      <c r="G63" s="127"/>
      <c r="H63" s="127"/>
      <c r="I63" s="127"/>
      <c r="J63" s="127">
        <v>0</v>
      </c>
    </row>
    <row r="64" spans="1:10" x14ac:dyDescent="0.35">
      <c r="A64" s="271" t="s">
        <v>12</v>
      </c>
      <c r="B64" s="52" t="s">
        <v>138</v>
      </c>
      <c r="C64" s="69">
        <v>0.33078399554916765</v>
      </c>
      <c r="D64" s="69"/>
      <c r="E64" s="69"/>
      <c r="F64" s="69"/>
      <c r="G64" s="69"/>
      <c r="H64" s="69"/>
      <c r="I64" s="69"/>
      <c r="J64" s="127">
        <v>0.80572597137014312</v>
      </c>
    </row>
    <row r="65" spans="1:10" x14ac:dyDescent="0.35">
      <c r="A65" s="271"/>
      <c r="B65" s="56" t="s">
        <v>139</v>
      </c>
      <c r="C65" s="69">
        <v>0.17102026055913566</v>
      </c>
      <c r="D65" s="69"/>
      <c r="E65" s="69"/>
      <c r="F65" s="69"/>
      <c r="G65" s="69"/>
      <c r="H65" s="69"/>
      <c r="I65" s="69"/>
      <c r="J65" s="127">
        <v>0.11042944785276074</v>
      </c>
    </row>
    <row r="66" spans="1:10" x14ac:dyDescent="0.35">
      <c r="A66" s="271"/>
      <c r="B66" s="52" t="s">
        <v>132</v>
      </c>
      <c r="C66" s="69">
        <v>0.25099429737122742</v>
      </c>
      <c r="D66" s="69"/>
      <c r="E66" s="69"/>
      <c r="F66" s="69"/>
      <c r="G66" s="69"/>
      <c r="H66" s="69"/>
      <c r="I66" s="69"/>
      <c r="J66" s="127">
        <v>6.9529652351738247E-2</v>
      </c>
    </row>
    <row r="67" spans="1:10" x14ac:dyDescent="0.35">
      <c r="A67" s="271"/>
      <c r="B67" s="52" t="s">
        <v>140</v>
      </c>
      <c r="C67" s="69">
        <v>0.14723352960267053</v>
      </c>
      <c r="D67" s="69"/>
      <c r="E67" s="69"/>
      <c r="F67" s="69"/>
      <c r="G67" s="69"/>
      <c r="H67" s="69"/>
      <c r="I67" s="69"/>
      <c r="J67" s="127">
        <v>1.2269938650306749E-2</v>
      </c>
    </row>
    <row r="68" spans="1:10" x14ac:dyDescent="0.35">
      <c r="A68" s="271"/>
      <c r="B68" s="52" t="s">
        <v>127</v>
      </c>
      <c r="C68" s="69">
        <v>9.9967916917798702E-2</v>
      </c>
      <c r="D68" s="69"/>
      <c r="E68" s="69"/>
      <c r="F68" s="69"/>
      <c r="G68" s="69"/>
      <c r="H68" s="69"/>
      <c r="I68" s="69"/>
      <c r="J68" s="127">
        <v>2.0449897750511249E-3</v>
      </c>
    </row>
  </sheetData>
  <mergeCells count="7">
    <mergeCell ref="A3:C3"/>
    <mergeCell ref="AI3:AK3"/>
    <mergeCell ref="A59:A63"/>
    <mergeCell ref="A64:A68"/>
    <mergeCell ref="AI24:AJ24"/>
    <mergeCell ref="A47:A51"/>
    <mergeCell ref="A52:A56"/>
  </mergeCells>
  <hyperlinks>
    <hyperlink ref="AB1" location="ÍNDICE!A1" display="INDICE"/>
  </hyperlink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7"/>
  <sheetViews>
    <sheetView topLeftCell="A4" workbookViewId="0">
      <selection activeCell="AB1" sqref="AB1"/>
    </sheetView>
  </sheetViews>
  <sheetFormatPr baseColWidth="10" defaultRowHeight="14.5" x14ac:dyDescent="0.35"/>
  <cols>
    <col min="1" max="1" width="23.54296875" bestFit="1" customWidth="1"/>
    <col min="3" max="3" width="10" bestFit="1" customWidth="1"/>
    <col min="4" max="7" width="6.7265625" hidden="1" customWidth="1"/>
    <col min="8" max="9" width="7.1796875" hidden="1" customWidth="1"/>
    <col min="10" max="10" width="16.1796875" bestFit="1" customWidth="1"/>
    <col min="11" max="11" width="7.1796875" hidden="1" customWidth="1"/>
    <col min="12" max="13" width="6.7265625" hidden="1" customWidth="1"/>
    <col min="14" max="14" width="7.1796875" hidden="1" customWidth="1"/>
    <col min="15" max="15" width="6.7265625" hidden="1" customWidth="1"/>
    <col min="16" max="19" width="7.1796875" hidden="1" customWidth="1"/>
    <col min="20" max="20" width="6.7265625" hidden="1" customWidth="1"/>
    <col min="21" max="21" width="7.1796875" hidden="1" customWidth="1"/>
    <col min="22" max="22" width="8.1796875" hidden="1" customWidth="1"/>
    <col min="24" max="24" width="9.1796875" hidden="1" customWidth="1"/>
    <col min="25" max="25" width="5.453125" hidden="1" customWidth="1"/>
    <col min="35" max="35" width="15" customWidth="1"/>
    <col min="37" max="37" width="12.54296875" customWidth="1"/>
  </cols>
  <sheetData>
    <row r="1" spans="1:40" x14ac:dyDescent="0.35">
      <c r="AA1" s="43" t="s">
        <v>124</v>
      </c>
      <c r="AB1" s="152" t="s">
        <v>125</v>
      </c>
      <c r="AC1" s="198" t="s">
        <v>217</v>
      </c>
      <c r="AD1" t="s">
        <v>244</v>
      </c>
    </row>
    <row r="2" spans="1:40" ht="18.5" x14ac:dyDescent="0.45">
      <c r="A2" s="50" t="s">
        <v>82</v>
      </c>
      <c r="B2" s="43"/>
      <c r="C2" s="44"/>
    </row>
    <row r="3" spans="1:40" x14ac:dyDescent="0.35">
      <c r="A3" s="270" t="s">
        <v>211</v>
      </c>
      <c r="B3" s="270"/>
      <c r="C3" s="270"/>
      <c r="D3" s="49"/>
      <c r="AI3" s="270" t="s">
        <v>211</v>
      </c>
      <c r="AJ3" s="270"/>
      <c r="AK3" s="270"/>
      <c r="AL3" s="49"/>
    </row>
    <row r="4" spans="1:40" ht="15.5" x14ac:dyDescent="0.35">
      <c r="A4" s="39" t="s">
        <v>79</v>
      </c>
      <c r="B4" s="41" t="s">
        <v>102</v>
      </c>
      <c r="C4" s="41" t="s">
        <v>103</v>
      </c>
      <c r="D4" s="41" t="s">
        <v>104</v>
      </c>
      <c r="E4" s="41" t="s">
        <v>105</v>
      </c>
      <c r="F4" s="41" t="s">
        <v>106</v>
      </c>
      <c r="G4" s="41" t="s">
        <v>107</v>
      </c>
      <c r="H4" s="41" t="s">
        <v>108</v>
      </c>
      <c r="I4" s="41" t="s">
        <v>109</v>
      </c>
      <c r="J4" s="48" t="s">
        <v>132</v>
      </c>
      <c r="K4" s="41" t="s">
        <v>110</v>
      </c>
      <c r="L4" s="41" t="s">
        <v>111</v>
      </c>
      <c r="M4" s="41" t="s">
        <v>112</v>
      </c>
      <c r="N4" s="41" t="s">
        <v>113</v>
      </c>
      <c r="O4" s="41" t="s">
        <v>114</v>
      </c>
      <c r="P4" s="41" t="s">
        <v>115</v>
      </c>
      <c r="Q4" s="41" t="s">
        <v>116</v>
      </c>
      <c r="R4" s="41" t="s">
        <v>117</v>
      </c>
      <c r="S4" s="41" t="s">
        <v>118</v>
      </c>
      <c r="T4" s="41" t="s">
        <v>119</v>
      </c>
      <c r="U4" s="41" t="s">
        <v>120</v>
      </c>
      <c r="V4" s="41" t="s">
        <v>121</v>
      </c>
      <c r="W4" s="46" t="s">
        <v>126</v>
      </c>
      <c r="X4" s="41" t="s">
        <v>122</v>
      </c>
      <c r="Y4" s="41" t="s">
        <v>123</v>
      </c>
      <c r="Z4" s="46" t="s">
        <v>127</v>
      </c>
      <c r="AI4" s="39" t="s">
        <v>79</v>
      </c>
      <c r="AJ4" s="41" t="s">
        <v>102</v>
      </c>
      <c r="AK4" s="41" t="s">
        <v>103</v>
      </c>
      <c r="AL4" s="48" t="s">
        <v>132</v>
      </c>
      <c r="AM4" s="46" t="s">
        <v>126</v>
      </c>
      <c r="AN4" s="46" t="s">
        <v>127</v>
      </c>
    </row>
    <row r="5" spans="1:40" x14ac:dyDescent="0.35">
      <c r="A5" s="33" t="s">
        <v>0</v>
      </c>
      <c r="B5" s="96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f>SUM(D5:I5)</f>
        <v>0</v>
      </c>
      <c r="K5" s="96">
        <v>0</v>
      </c>
      <c r="L5" s="96">
        <v>0</v>
      </c>
      <c r="M5" s="96">
        <v>0</v>
      </c>
      <c r="N5" s="96">
        <v>0</v>
      </c>
      <c r="O5" s="96">
        <v>0</v>
      </c>
      <c r="P5" s="96">
        <v>0</v>
      </c>
      <c r="Q5" s="96">
        <v>0</v>
      </c>
      <c r="R5" s="96">
        <v>0</v>
      </c>
      <c r="S5" s="96">
        <v>0</v>
      </c>
      <c r="T5" s="96">
        <v>0</v>
      </c>
      <c r="U5" s="96">
        <v>0</v>
      </c>
      <c r="V5" s="96">
        <v>0</v>
      </c>
      <c r="W5" s="96">
        <v>0</v>
      </c>
      <c r="X5" s="96">
        <v>0</v>
      </c>
      <c r="Y5" s="96">
        <v>0</v>
      </c>
      <c r="Z5" s="96">
        <f>SUM(X5:Y5)</f>
        <v>0</v>
      </c>
      <c r="AI5" s="33" t="s">
        <v>0</v>
      </c>
      <c r="AJ5" s="97" t="str">
        <f>IFERROR(B5/SUM($B5+$C5+$J5+$W5+$Z5),"")</f>
        <v/>
      </c>
      <c r="AK5" s="97" t="str">
        <f t="shared" ref="AK5:AK20" si="0">IFERROR(C5/SUM($B5+$C5+$J5+$W5+$Z5),"")</f>
        <v/>
      </c>
      <c r="AL5" s="97" t="str">
        <f>IFERROR(J5/SUM($B5+$C5+$J5+$W5+$Z5),"")</f>
        <v/>
      </c>
      <c r="AM5" s="97" t="str">
        <f>IFERROR(W5/SUM($B5+$C5+$J5+$W5+$Z5),"")</f>
        <v/>
      </c>
      <c r="AN5" s="97" t="str">
        <f>IFERROR(Z5/SUM($B5+$C5+$J5+$W5+$Z5),"")</f>
        <v/>
      </c>
    </row>
    <row r="6" spans="1:40" x14ac:dyDescent="0.35">
      <c r="A6" s="33" t="s">
        <v>1</v>
      </c>
      <c r="B6" s="96">
        <v>126.36</v>
      </c>
      <c r="C6" s="96">
        <v>49.7</v>
      </c>
      <c r="D6" s="96">
        <v>11.55</v>
      </c>
      <c r="E6" s="96">
        <v>15.17</v>
      </c>
      <c r="F6" s="96">
        <v>0</v>
      </c>
      <c r="G6" s="96">
        <v>0</v>
      </c>
      <c r="H6" s="96">
        <v>0</v>
      </c>
      <c r="I6" s="96">
        <v>0</v>
      </c>
      <c r="J6" s="96">
        <f t="shared" ref="J6:J21" si="1">SUM(D6:I6)</f>
        <v>26.72</v>
      </c>
      <c r="K6" s="96">
        <v>0</v>
      </c>
      <c r="L6" s="96">
        <v>0</v>
      </c>
      <c r="M6" s="96">
        <v>0</v>
      </c>
      <c r="N6" s="96">
        <v>0</v>
      </c>
      <c r="O6" s="96">
        <v>0</v>
      </c>
      <c r="P6" s="96">
        <v>0</v>
      </c>
      <c r="Q6" s="96">
        <v>0</v>
      </c>
      <c r="R6" s="96">
        <v>0</v>
      </c>
      <c r="S6" s="96">
        <v>0</v>
      </c>
      <c r="T6" s="96">
        <v>0</v>
      </c>
      <c r="U6" s="96">
        <v>0</v>
      </c>
      <c r="V6" s="96">
        <v>0</v>
      </c>
      <c r="W6" s="96">
        <v>0</v>
      </c>
      <c r="X6" s="96">
        <v>0</v>
      </c>
      <c r="Y6" s="96">
        <v>0</v>
      </c>
      <c r="Z6" s="96">
        <f t="shared" ref="Z6:Z21" si="2">SUM(X6:Y6)</f>
        <v>0</v>
      </c>
      <c r="AI6" s="33" t="s">
        <v>1</v>
      </c>
      <c r="AJ6" s="97">
        <f t="shared" ref="AJ6:AJ21" si="3">IFERROR(B6/SUM($B6+$C6+$J6+$W6+$Z6),"")</f>
        <v>0.62313837656573623</v>
      </c>
      <c r="AK6" s="97">
        <f t="shared" si="0"/>
        <v>0.24509320445803334</v>
      </c>
      <c r="AL6" s="97">
        <f t="shared" ref="AL6:AL21" si="4">IFERROR(J6/SUM($B6+$C6+$J6+$W6+$Z6),"")</f>
        <v>0.1317684189762304</v>
      </c>
      <c r="AM6" s="97">
        <f t="shared" ref="AM6:AM21" si="5">IFERROR(W6/SUM($B6+$C6+$J6+$W6+$Z6),"")</f>
        <v>0</v>
      </c>
      <c r="AN6" s="97">
        <f t="shared" ref="AN6:AN21" si="6">IFERROR(Z6/SUM($B6+$C6+$J6+$W6+$Z6),"")</f>
        <v>0</v>
      </c>
    </row>
    <row r="7" spans="1:40" x14ac:dyDescent="0.35">
      <c r="A7" s="33" t="s">
        <v>68</v>
      </c>
      <c r="B7" s="96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f t="shared" si="1"/>
        <v>0</v>
      </c>
      <c r="K7" s="96">
        <v>0</v>
      </c>
      <c r="L7" s="96">
        <v>0</v>
      </c>
      <c r="M7" s="96">
        <v>0</v>
      </c>
      <c r="N7" s="96">
        <v>0</v>
      </c>
      <c r="O7" s="96">
        <v>0</v>
      </c>
      <c r="P7" s="96">
        <v>0</v>
      </c>
      <c r="Q7" s="96">
        <v>0</v>
      </c>
      <c r="R7" s="96">
        <v>0</v>
      </c>
      <c r="S7" s="96">
        <v>0</v>
      </c>
      <c r="T7" s="96">
        <v>0</v>
      </c>
      <c r="U7" s="96">
        <v>0</v>
      </c>
      <c r="V7" s="96">
        <v>0</v>
      </c>
      <c r="W7" s="96">
        <v>0</v>
      </c>
      <c r="X7" s="96">
        <v>0</v>
      </c>
      <c r="Y7" s="96">
        <v>0</v>
      </c>
      <c r="Z7" s="96">
        <f t="shared" si="2"/>
        <v>0</v>
      </c>
      <c r="AI7" s="33" t="s">
        <v>68</v>
      </c>
      <c r="AJ7" s="97" t="str">
        <f t="shared" si="3"/>
        <v/>
      </c>
      <c r="AK7" s="97" t="str">
        <f t="shared" si="0"/>
        <v/>
      </c>
      <c r="AL7" s="97" t="str">
        <f t="shared" si="4"/>
        <v/>
      </c>
      <c r="AM7" s="97" t="str">
        <f t="shared" si="5"/>
        <v/>
      </c>
      <c r="AN7" s="97" t="str">
        <f t="shared" si="6"/>
        <v/>
      </c>
    </row>
    <row r="8" spans="1:40" x14ac:dyDescent="0.35">
      <c r="A8" s="33" t="s">
        <v>2</v>
      </c>
      <c r="B8" s="96">
        <v>7.12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f t="shared" si="1"/>
        <v>0</v>
      </c>
      <c r="K8" s="96">
        <v>0</v>
      </c>
      <c r="L8" s="96">
        <v>0</v>
      </c>
      <c r="M8" s="96">
        <v>0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96">
        <v>0</v>
      </c>
      <c r="T8" s="96">
        <v>0</v>
      </c>
      <c r="U8" s="96">
        <v>0</v>
      </c>
      <c r="V8" s="96">
        <v>0</v>
      </c>
      <c r="W8" s="96">
        <v>0</v>
      </c>
      <c r="X8" s="96">
        <v>0</v>
      </c>
      <c r="Y8" s="96">
        <v>0</v>
      </c>
      <c r="Z8" s="96">
        <f t="shared" si="2"/>
        <v>0</v>
      </c>
      <c r="AI8" s="33" t="s">
        <v>2</v>
      </c>
      <c r="AJ8" s="97">
        <f t="shared" si="3"/>
        <v>1</v>
      </c>
      <c r="AK8" s="97">
        <f t="shared" si="0"/>
        <v>0</v>
      </c>
      <c r="AL8" s="97">
        <f t="shared" si="4"/>
        <v>0</v>
      </c>
      <c r="AM8" s="97">
        <f t="shared" si="5"/>
        <v>0</v>
      </c>
      <c r="AN8" s="97">
        <f t="shared" si="6"/>
        <v>0</v>
      </c>
    </row>
    <row r="9" spans="1:40" x14ac:dyDescent="0.35">
      <c r="A9" s="33" t="s">
        <v>3</v>
      </c>
      <c r="B9" s="96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f t="shared" si="1"/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96">
        <v>0</v>
      </c>
      <c r="T9" s="96">
        <v>0</v>
      </c>
      <c r="U9" s="96">
        <v>0</v>
      </c>
      <c r="V9" s="96">
        <v>0</v>
      </c>
      <c r="W9" s="96">
        <v>0</v>
      </c>
      <c r="X9" s="96">
        <v>0</v>
      </c>
      <c r="Y9" s="96">
        <v>0</v>
      </c>
      <c r="Z9" s="96">
        <f t="shared" si="2"/>
        <v>0</v>
      </c>
      <c r="AI9" s="33" t="s">
        <v>3</v>
      </c>
      <c r="AJ9" s="97" t="str">
        <f t="shared" si="3"/>
        <v/>
      </c>
      <c r="AK9" s="97" t="str">
        <f t="shared" si="0"/>
        <v/>
      </c>
      <c r="AL9" s="97" t="str">
        <f t="shared" si="4"/>
        <v/>
      </c>
      <c r="AM9" s="97" t="str">
        <f t="shared" si="5"/>
        <v/>
      </c>
      <c r="AN9" s="97" t="str">
        <f t="shared" si="6"/>
        <v/>
      </c>
    </row>
    <row r="10" spans="1:40" x14ac:dyDescent="0.35">
      <c r="A10" s="33" t="s">
        <v>4</v>
      </c>
      <c r="B10" s="96">
        <v>0.19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f t="shared" si="1"/>
        <v>0</v>
      </c>
      <c r="K10" s="96"/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6">
        <v>0</v>
      </c>
      <c r="U10" s="96">
        <v>0</v>
      </c>
      <c r="V10" s="96">
        <v>0</v>
      </c>
      <c r="W10" s="96">
        <v>0</v>
      </c>
      <c r="X10" s="96">
        <v>0</v>
      </c>
      <c r="Y10" s="96">
        <v>0</v>
      </c>
      <c r="Z10" s="96">
        <f t="shared" si="2"/>
        <v>0</v>
      </c>
      <c r="AI10" s="33" t="s">
        <v>4</v>
      </c>
      <c r="AJ10" s="97">
        <f t="shared" si="3"/>
        <v>1</v>
      </c>
      <c r="AK10" s="97">
        <f t="shared" si="0"/>
        <v>0</v>
      </c>
      <c r="AL10" s="97">
        <f t="shared" si="4"/>
        <v>0</v>
      </c>
      <c r="AM10" s="97">
        <f t="shared" si="5"/>
        <v>0</v>
      </c>
      <c r="AN10" s="97">
        <f t="shared" si="6"/>
        <v>0</v>
      </c>
    </row>
    <row r="11" spans="1:40" x14ac:dyDescent="0.35">
      <c r="A11" s="33" t="s">
        <v>5</v>
      </c>
      <c r="B11" s="96">
        <v>0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f t="shared" si="1"/>
        <v>0</v>
      </c>
      <c r="K11" s="96"/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>
        <v>0</v>
      </c>
      <c r="U11" s="96">
        <v>0</v>
      </c>
      <c r="V11" s="96">
        <v>0</v>
      </c>
      <c r="W11" s="96">
        <v>0</v>
      </c>
      <c r="X11" s="96">
        <v>0</v>
      </c>
      <c r="Y11" s="96">
        <v>0</v>
      </c>
      <c r="Z11" s="96">
        <f t="shared" si="2"/>
        <v>0</v>
      </c>
      <c r="AI11" s="33" t="s">
        <v>5</v>
      </c>
      <c r="AJ11" s="97" t="str">
        <f t="shared" si="3"/>
        <v/>
      </c>
      <c r="AK11" s="97" t="str">
        <f t="shared" si="0"/>
        <v/>
      </c>
      <c r="AL11" s="97" t="str">
        <f t="shared" si="4"/>
        <v/>
      </c>
      <c r="AM11" s="97" t="str">
        <f t="shared" si="5"/>
        <v/>
      </c>
      <c r="AN11" s="97" t="str">
        <f t="shared" si="6"/>
        <v/>
      </c>
    </row>
    <row r="12" spans="1:40" x14ac:dyDescent="0.35">
      <c r="A12" s="33" t="s">
        <v>6</v>
      </c>
      <c r="B12" s="96">
        <v>90.36</v>
      </c>
      <c r="C12" s="96">
        <v>5.47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f t="shared" si="1"/>
        <v>0</v>
      </c>
      <c r="K12" s="96"/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v>0</v>
      </c>
      <c r="X12" s="96">
        <v>0</v>
      </c>
      <c r="Y12" s="96">
        <v>0</v>
      </c>
      <c r="Z12" s="96">
        <f t="shared" si="2"/>
        <v>0</v>
      </c>
      <c r="AI12" s="33" t="s">
        <v>6</v>
      </c>
      <c r="AJ12" s="97">
        <f t="shared" si="3"/>
        <v>0.94291975373056458</v>
      </c>
      <c r="AK12" s="97">
        <f t="shared" si="0"/>
        <v>5.7080246269435454E-2</v>
      </c>
      <c r="AL12" s="97">
        <f t="shared" si="4"/>
        <v>0</v>
      </c>
      <c r="AM12" s="97">
        <f t="shared" si="5"/>
        <v>0</v>
      </c>
      <c r="AN12" s="97">
        <f t="shared" si="6"/>
        <v>0</v>
      </c>
    </row>
    <row r="13" spans="1:40" x14ac:dyDescent="0.35">
      <c r="A13" s="33" t="s">
        <v>7</v>
      </c>
      <c r="B13" s="96">
        <v>17.36</v>
      </c>
      <c r="C13" s="96">
        <v>0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f t="shared" si="1"/>
        <v>0</v>
      </c>
      <c r="K13" s="96"/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96">
        <v>0</v>
      </c>
      <c r="V13" s="96">
        <v>0</v>
      </c>
      <c r="W13" s="96">
        <v>0</v>
      </c>
      <c r="X13" s="96">
        <v>0</v>
      </c>
      <c r="Y13" s="96">
        <v>0</v>
      </c>
      <c r="Z13" s="96">
        <f t="shared" si="2"/>
        <v>0</v>
      </c>
      <c r="AI13" s="33" t="s">
        <v>7</v>
      </c>
      <c r="AJ13" s="97">
        <f t="shared" si="3"/>
        <v>1</v>
      </c>
      <c r="AK13" s="97">
        <f t="shared" si="0"/>
        <v>0</v>
      </c>
      <c r="AL13" s="97">
        <f t="shared" si="4"/>
        <v>0</v>
      </c>
      <c r="AM13" s="97">
        <f t="shared" si="5"/>
        <v>0</v>
      </c>
      <c r="AN13" s="97">
        <f t="shared" si="6"/>
        <v>0</v>
      </c>
    </row>
    <row r="14" spans="1:40" x14ac:dyDescent="0.35">
      <c r="A14" s="33" t="s">
        <v>8</v>
      </c>
      <c r="B14" s="96">
        <v>0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f t="shared" si="1"/>
        <v>0</v>
      </c>
      <c r="K14" s="96"/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96">
        <v>0</v>
      </c>
      <c r="V14" s="96">
        <v>0</v>
      </c>
      <c r="W14" s="96">
        <v>0</v>
      </c>
      <c r="X14" s="96">
        <v>0</v>
      </c>
      <c r="Y14" s="96">
        <v>0</v>
      </c>
      <c r="Z14" s="96">
        <f t="shared" si="2"/>
        <v>0</v>
      </c>
      <c r="AI14" s="33" t="s">
        <v>8</v>
      </c>
      <c r="AJ14" s="97" t="str">
        <f t="shared" si="3"/>
        <v/>
      </c>
      <c r="AK14" s="97" t="str">
        <f t="shared" si="0"/>
        <v/>
      </c>
      <c r="AL14" s="97" t="str">
        <f t="shared" si="4"/>
        <v/>
      </c>
      <c r="AM14" s="97" t="str">
        <f t="shared" si="5"/>
        <v/>
      </c>
      <c r="AN14" s="97" t="str">
        <f t="shared" si="6"/>
        <v/>
      </c>
    </row>
    <row r="15" spans="1:40" x14ac:dyDescent="0.35">
      <c r="A15" s="33" t="s">
        <v>241</v>
      </c>
      <c r="B15" s="96">
        <v>0</v>
      </c>
      <c r="C15" s="96">
        <v>0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f t="shared" si="1"/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v>0</v>
      </c>
      <c r="X15" s="96">
        <v>0</v>
      </c>
      <c r="Y15" s="96">
        <v>0</v>
      </c>
      <c r="Z15" s="96">
        <f t="shared" si="2"/>
        <v>0</v>
      </c>
      <c r="AI15" s="33" t="s">
        <v>241</v>
      </c>
      <c r="AJ15" s="97" t="str">
        <f t="shared" si="3"/>
        <v/>
      </c>
      <c r="AK15" s="97" t="str">
        <f t="shared" si="0"/>
        <v/>
      </c>
      <c r="AL15" s="97" t="str">
        <f t="shared" si="4"/>
        <v/>
      </c>
      <c r="AM15" s="97" t="str">
        <f t="shared" si="5"/>
        <v/>
      </c>
      <c r="AN15" s="97" t="str">
        <f t="shared" si="6"/>
        <v/>
      </c>
    </row>
    <row r="16" spans="1:40" x14ac:dyDescent="0.35">
      <c r="A16" s="33" t="s">
        <v>10</v>
      </c>
      <c r="B16" s="96">
        <v>0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f t="shared" si="1"/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6">
        <v>0</v>
      </c>
      <c r="Y16" s="96">
        <v>0</v>
      </c>
      <c r="Z16" s="96">
        <f t="shared" si="2"/>
        <v>0</v>
      </c>
      <c r="AI16" s="33" t="s">
        <v>10</v>
      </c>
      <c r="AJ16" s="97" t="str">
        <f t="shared" si="3"/>
        <v/>
      </c>
      <c r="AK16" s="97" t="str">
        <f t="shared" si="0"/>
        <v/>
      </c>
      <c r="AL16" s="97" t="str">
        <f t="shared" si="4"/>
        <v/>
      </c>
      <c r="AM16" s="97" t="str">
        <f t="shared" si="5"/>
        <v/>
      </c>
      <c r="AN16" s="97" t="str">
        <f t="shared" si="6"/>
        <v/>
      </c>
    </row>
    <row r="17" spans="1:40" x14ac:dyDescent="0.35">
      <c r="A17" s="33" t="s">
        <v>11</v>
      </c>
      <c r="B17" s="96">
        <v>0</v>
      </c>
      <c r="C17" s="96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f t="shared" si="1"/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v>0</v>
      </c>
      <c r="X17" s="96">
        <v>0</v>
      </c>
      <c r="Y17" s="96">
        <v>0</v>
      </c>
      <c r="Z17" s="96">
        <f t="shared" si="2"/>
        <v>0</v>
      </c>
      <c r="AI17" s="33" t="s">
        <v>11</v>
      </c>
      <c r="AJ17" s="97" t="str">
        <f t="shared" si="3"/>
        <v/>
      </c>
      <c r="AK17" s="97" t="str">
        <f t="shared" si="0"/>
        <v/>
      </c>
      <c r="AL17" s="97" t="str">
        <f t="shared" si="4"/>
        <v/>
      </c>
      <c r="AM17" s="97" t="str">
        <f t="shared" si="5"/>
        <v/>
      </c>
      <c r="AN17" s="97" t="str">
        <f t="shared" si="6"/>
        <v/>
      </c>
    </row>
    <row r="18" spans="1:40" x14ac:dyDescent="0.35">
      <c r="A18" s="33" t="s">
        <v>12</v>
      </c>
      <c r="B18" s="96">
        <v>23.5833333333333</v>
      </c>
      <c r="C18" s="96">
        <v>34.28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f t="shared" si="1"/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v>0</v>
      </c>
      <c r="X18" s="96">
        <v>0</v>
      </c>
      <c r="Y18" s="96">
        <v>0</v>
      </c>
      <c r="Z18" s="96">
        <f t="shared" si="2"/>
        <v>0</v>
      </c>
      <c r="AI18" s="33" t="s">
        <v>12</v>
      </c>
      <c r="AJ18" s="97">
        <f t="shared" si="3"/>
        <v>0.40756956045855142</v>
      </c>
      <c r="AK18" s="97">
        <f t="shared" si="0"/>
        <v>0.59243043954144858</v>
      </c>
      <c r="AL18" s="97">
        <f t="shared" si="4"/>
        <v>0</v>
      </c>
      <c r="AM18" s="97">
        <f t="shared" si="5"/>
        <v>0</v>
      </c>
      <c r="AN18" s="97">
        <f t="shared" si="6"/>
        <v>0</v>
      </c>
    </row>
    <row r="19" spans="1:40" x14ac:dyDescent="0.35">
      <c r="A19" s="33" t="s">
        <v>13</v>
      </c>
      <c r="B19" s="96">
        <v>0</v>
      </c>
      <c r="C19" s="96">
        <v>0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f t="shared" si="1"/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f t="shared" si="2"/>
        <v>0</v>
      </c>
      <c r="AI19" s="33" t="s">
        <v>13</v>
      </c>
      <c r="AJ19" s="97" t="str">
        <f t="shared" si="3"/>
        <v/>
      </c>
      <c r="AK19" s="97" t="str">
        <f t="shared" si="0"/>
        <v/>
      </c>
      <c r="AL19" s="97" t="str">
        <f t="shared" si="4"/>
        <v/>
      </c>
      <c r="AM19" s="97" t="str">
        <f t="shared" si="5"/>
        <v/>
      </c>
      <c r="AN19" s="97" t="str">
        <f t="shared" si="6"/>
        <v/>
      </c>
    </row>
    <row r="20" spans="1:40" x14ac:dyDescent="0.35">
      <c r="A20" s="33" t="s">
        <v>14</v>
      </c>
      <c r="B20" s="96">
        <v>0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f t="shared" si="1"/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6">
        <f t="shared" si="2"/>
        <v>0</v>
      </c>
      <c r="AI20" s="33" t="s">
        <v>14</v>
      </c>
      <c r="AJ20" s="97" t="str">
        <f t="shared" si="3"/>
        <v/>
      </c>
      <c r="AK20" s="97" t="str">
        <f t="shared" si="0"/>
        <v/>
      </c>
      <c r="AL20" s="97" t="str">
        <f t="shared" si="4"/>
        <v/>
      </c>
      <c r="AM20" s="97" t="str">
        <f t="shared" si="5"/>
        <v/>
      </c>
      <c r="AN20" s="97" t="str">
        <f t="shared" si="6"/>
        <v/>
      </c>
    </row>
    <row r="21" spans="1:40" x14ac:dyDescent="0.35">
      <c r="A21" s="40" t="s">
        <v>15</v>
      </c>
      <c r="B21" s="138">
        <v>264.97333333333302</v>
      </c>
      <c r="C21" s="138">
        <v>89.45</v>
      </c>
      <c r="D21" s="138">
        <v>11.55</v>
      </c>
      <c r="E21" s="138">
        <v>15.17</v>
      </c>
      <c r="F21" s="138">
        <v>0</v>
      </c>
      <c r="G21" s="138">
        <v>0</v>
      </c>
      <c r="H21" s="138">
        <v>0</v>
      </c>
      <c r="I21" s="138">
        <v>0</v>
      </c>
      <c r="J21" s="139">
        <f t="shared" si="1"/>
        <v>26.72</v>
      </c>
      <c r="K21" s="138">
        <v>0</v>
      </c>
      <c r="L21" s="138">
        <v>0</v>
      </c>
      <c r="M21" s="138">
        <v>0</v>
      </c>
      <c r="N21" s="138">
        <v>0</v>
      </c>
      <c r="O21" s="138">
        <v>0</v>
      </c>
      <c r="P21" s="138">
        <v>0</v>
      </c>
      <c r="Q21" s="138">
        <v>0</v>
      </c>
      <c r="R21" s="138">
        <v>0</v>
      </c>
      <c r="S21" s="138">
        <v>0</v>
      </c>
      <c r="T21" s="138">
        <v>0</v>
      </c>
      <c r="U21" s="138">
        <v>0</v>
      </c>
      <c r="V21" s="138">
        <v>0</v>
      </c>
      <c r="W21" s="139">
        <v>0</v>
      </c>
      <c r="X21" s="138">
        <v>0</v>
      </c>
      <c r="Y21" s="138">
        <v>0</v>
      </c>
      <c r="Z21" s="139">
        <f t="shared" si="2"/>
        <v>0</v>
      </c>
      <c r="AI21" s="40" t="s">
        <v>15</v>
      </c>
      <c r="AJ21" s="136">
        <f t="shared" si="3"/>
        <v>0.6952065277279762</v>
      </c>
      <c r="AK21" s="136">
        <f t="shared" ref="AK21" si="7">IFERROR(C21/SUM($B21+$C21+$J21+$W21+$Z21),"")</f>
        <v>0.23468861233306829</v>
      </c>
      <c r="AL21" s="136">
        <f t="shared" si="4"/>
        <v>7.0104859938955655E-2</v>
      </c>
      <c r="AM21" s="136">
        <f t="shared" si="5"/>
        <v>0</v>
      </c>
      <c r="AN21" s="136">
        <f t="shared" si="6"/>
        <v>0</v>
      </c>
    </row>
    <row r="22" spans="1:40" x14ac:dyDescent="0.35">
      <c r="AI22" s="11"/>
      <c r="AJ22" s="62"/>
      <c r="AK22" s="62"/>
      <c r="AL22" s="62"/>
      <c r="AM22" s="62"/>
      <c r="AN22" s="62"/>
    </row>
    <row r="23" spans="1:40" x14ac:dyDescent="0.35">
      <c r="AI23" s="13"/>
      <c r="AJ23" s="62"/>
      <c r="AK23" s="62"/>
      <c r="AL23" s="62"/>
      <c r="AM23" s="62"/>
      <c r="AN23" s="62"/>
    </row>
    <row r="24" spans="1:40" x14ac:dyDescent="0.35">
      <c r="A24" s="161" t="s">
        <v>210</v>
      </c>
      <c r="AI24" s="269" t="s">
        <v>210</v>
      </c>
      <c r="AJ24" s="269"/>
    </row>
    <row r="25" spans="1:40" ht="15.5" x14ac:dyDescent="0.35">
      <c r="A25" s="39" t="s">
        <v>79</v>
      </c>
      <c r="B25" s="41" t="s">
        <v>102</v>
      </c>
      <c r="C25" s="41" t="s">
        <v>103</v>
      </c>
      <c r="D25" s="41" t="s">
        <v>104</v>
      </c>
      <c r="E25" s="41" t="s">
        <v>105</v>
      </c>
      <c r="F25" s="41" t="s">
        <v>106</v>
      </c>
      <c r="G25" s="41" t="s">
        <v>107</v>
      </c>
      <c r="H25" s="41" t="s">
        <v>108</v>
      </c>
      <c r="I25" s="41" t="s">
        <v>109</v>
      </c>
      <c r="J25" s="46" t="s">
        <v>132</v>
      </c>
      <c r="K25" s="41" t="s">
        <v>110</v>
      </c>
      <c r="L25" s="41" t="s">
        <v>111</v>
      </c>
      <c r="M25" s="41" t="s">
        <v>112</v>
      </c>
      <c r="N25" s="41" t="s">
        <v>113</v>
      </c>
      <c r="O25" s="41" t="s">
        <v>114</v>
      </c>
      <c r="P25" s="41" t="s">
        <v>115</v>
      </c>
      <c r="Q25" s="41" t="s">
        <v>116</v>
      </c>
      <c r="R25" s="41" t="s">
        <v>117</v>
      </c>
      <c r="S25" s="41" t="s">
        <v>118</v>
      </c>
      <c r="T25" s="41" t="s">
        <v>119</v>
      </c>
      <c r="U25" s="41" t="s">
        <v>120</v>
      </c>
      <c r="V25" s="41" t="s">
        <v>121</v>
      </c>
      <c r="W25" s="46" t="s">
        <v>126</v>
      </c>
      <c r="X25" s="41" t="s">
        <v>122</v>
      </c>
      <c r="Y25" s="41" t="s">
        <v>123</v>
      </c>
      <c r="Z25" s="46" t="s">
        <v>127</v>
      </c>
      <c r="AI25" s="39" t="s">
        <v>79</v>
      </c>
      <c r="AJ25" s="41" t="s">
        <v>102</v>
      </c>
      <c r="AK25" s="41" t="s">
        <v>103</v>
      </c>
      <c r="AL25" s="48" t="s">
        <v>132</v>
      </c>
      <c r="AM25" s="46" t="s">
        <v>126</v>
      </c>
      <c r="AN25" s="46" t="s">
        <v>127</v>
      </c>
    </row>
    <row r="26" spans="1:40" x14ac:dyDescent="0.35">
      <c r="A26" s="33" t="s">
        <v>0</v>
      </c>
      <c r="B26" s="207">
        <v>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96">
        <f>SUM(D26:I26)</f>
        <v>0</v>
      </c>
      <c r="K26" s="207">
        <v>0</v>
      </c>
      <c r="L26" s="207">
        <v>0</v>
      </c>
      <c r="M26" s="207">
        <v>0</v>
      </c>
      <c r="N26" s="207">
        <v>0</v>
      </c>
      <c r="O26" s="207">
        <v>0</v>
      </c>
      <c r="P26" s="207">
        <v>0</v>
      </c>
      <c r="Q26" s="207">
        <v>0</v>
      </c>
      <c r="R26" s="207">
        <v>0</v>
      </c>
      <c r="S26" s="207">
        <v>0</v>
      </c>
      <c r="T26" s="207">
        <v>0</v>
      </c>
      <c r="U26" s="207">
        <v>0</v>
      </c>
      <c r="V26" s="207">
        <v>0</v>
      </c>
      <c r="W26" s="96">
        <f>SUM(K26:V26)</f>
        <v>0</v>
      </c>
      <c r="X26" s="96">
        <v>0</v>
      </c>
      <c r="Y26" s="96">
        <v>0</v>
      </c>
      <c r="Z26" s="96">
        <f>SUM(X26:Y26)</f>
        <v>0</v>
      </c>
      <c r="AI26" s="33" t="s">
        <v>0</v>
      </c>
      <c r="AJ26" s="97" t="str">
        <f>IFERROR(B26/SUM($B26+$C26+$J26+$W26+$Z26),"")</f>
        <v/>
      </c>
      <c r="AK26" s="97" t="str">
        <f t="shared" ref="AK26:AK42" si="8">IFERROR(C26/SUM($B26+$C26+$J26+$W26+$Z26),"")</f>
        <v/>
      </c>
      <c r="AL26" s="97" t="str">
        <f>IFERROR(J26/SUM($B26+$C26+$J26+$W26+$Z26),"")</f>
        <v/>
      </c>
      <c r="AM26" s="97" t="str">
        <f>IFERROR(W26/SUM($B26+$C26+$J26+$W26+$Z26),"")</f>
        <v/>
      </c>
      <c r="AN26" s="97" t="str">
        <f>IFERROR(Z26/SUM($B26+$C26+$J26+$W26+$Z26),"")</f>
        <v/>
      </c>
    </row>
    <row r="27" spans="1:40" x14ac:dyDescent="0.35">
      <c r="A27" s="33" t="s">
        <v>1</v>
      </c>
      <c r="B27" s="207">
        <v>116</v>
      </c>
      <c r="C27" s="207">
        <v>7</v>
      </c>
      <c r="D27" s="207">
        <v>1</v>
      </c>
      <c r="E27" s="207">
        <v>1</v>
      </c>
      <c r="F27" s="207">
        <v>0</v>
      </c>
      <c r="G27" s="207">
        <v>0</v>
      </c>
      <c r="H27" s="207">
        <v>0</v>
      </c>
      <c r="I27" s="207">
        <v>0</v>
      </c>
      <c r="J27" s="96">
        <f t="shared" ref="J27:J35" si="9">SUM(D27:I27)</f>
        <v>2</v>
      </c>
      <c r="K27" s="207">
        <v>0</v>
      </c>
      <c r="L27" s="207">
        <v>0</v>
      </c>
      <c r="M27" s="207">
        <v>0</v>
      </c>
      <c r="N27" s="207">
        <v>0</v>
      </c>
      <c r="O27" s="207">
        <v>0</v>
      </c>
      <c r="P27" s="207">
        <v>0</v>
      </c>
      <c r="Q27" s="207">
        <v>0</v>
      </c>
      <c r="R27" s="207">
        <v>0</v>
      </c>
      <c r="S27" s="207">
        <v>0</v>
      </c>
      <c r="T27" s="207">
        <v>0</v>
      </c>
      <c r="U27" s="207">
        <v>0</v>
      </c>
      <c r="V27" s="207">
        <v>0</v>
      </c>
      <c r="W27" s="96">
        <f t="shared" ref="W27:W33" si="10">SUM(K27:V27)</f>
        <v>0</v>
      </c>
      <c r="X27" s="96">
        <v>0</v>
      </c>
      <c r="Y27" s="96">
        <v>0</v>
      </c>
      <c r="Z27" s="96">
        <f t="shared" ref="Z27:Z33" si="11">SUM(X27:Y27)</f>
        <v>0</v>
      </c>
      <c r="AI27" s="33" t="s">
        <v>1</v>
      </c>
      <c r="AJ27" s="97">
        <f t="shared" ref="AJ27:AJ42" si="12">IFERROR(B27/SUM($B27+$C27+$J27+$W27+$Z27),"")</f>
        <v>0.92800000000000005</v>
      </c>
      <c r="AK27" s="97">
        <f t="shared" si="8"/>
        <v>5.6000000000000001E-2</v>
      </c>
      <c r="AL27" s="97">
        <f t="shared" ref="AL27:AL42" si="13">IFERROR(J27/SUM($B27+$C27+$J27+$W27+$Z27),"")</f>
        <v>1.6E-2</v>
      </c>
      <c r="AM27" s="97">
        <f t="shared" ref="AM27:AM42" si="14">IFERROR(W27/SUM($B27+$C27+$J27+$W27+$Z27),"")</f>
        <v>0</v>
      </c>
      <c r="AN27" s="97">
        <f t="shared" ref="AN27:AN42" si="15">IFERROR(Z27/SUM($B27+$C27+$J27+$W27+$Z27),"")</f>
        <v>0</v>
      </c>
    </row>
    <row r="28" spans="1:40" x14ac:dyDescent="0.35">
      <c r="A28" s="33" t="s">
        <v>68</v>
      </c>
      <c r="B28" s="207">
        <v>0</v>
      </c>
      <c r="C28" s="207">
        <v>0</v>
      </c>
      <c r="D28" s="207">
        <v>0</v>
      </c>
      <c r="E28" s="207">
        <v>0</v>
      </c>
      <c r="F28" s="207">
        <v>0</v>
      </c>
      <c r="G28" s="207">
        <v>0</v>
      </c>
      <c r="H28" s="207">
        <v>0</v>
      </c>
      <c r="I28" s="207">
        <v>0</v>
      </c>
      <c r="J28" s="96">
        <f t="shared" si="9"/>
        <v>0</v>
      </c>
      <c r="K28" s="207">
        <v>0</v>
      </c>
      <c r="L28" s="207">
        <v>0</v>
      </c>
      <c r="M28" s="207">
        <v>0</v>
      </c>
      <c r="N28" s="207">
        <v>0</v>
      </c>
      <c r="O28" s="207">
        <v>0</v>
      </c>
      <c r="P28" s="207">
        <v>0</v>
      </c>
      <c r="Q28" s="207">
        <v>0</v>
      </c>
      <c r="R28" s="207">
        <v>0</v>
      </c>
      <c r="S28" s="207">
        <v>0</v>
      </c>
      <c r="T28" s="207">
        <v>0</v>
      </c>
      <c r="U28" s="207">
        <v>0</v>
      </c>
      <c r="V28" s="207">
        <v>0</v>
      </c>
      <c r="W28" s="96">
        <f t="shared" si="10"/>
        <v>0</v>
      </c>
      <c r="X28" s="96">
        <v>0</v>
      </c>
      <c r="Y28" s="96">
        <v>0</v>
      </c>
      <c r="Z28" s="96">
        <f t="shared" si="11"/>
        <v>0</v>
      </c>
      <c r="AI28" s="33" t="s">
        <v>68</v>
      </c>
      <c r="AJ28" s="97" t="str">
        <f t="shared" si="12"/>
        <v/>
      </c>
      <c r="AK28" s="97" t="str">
        <f t="shared" si="8"/>
        <v/>
      </c>
      <c r="AL28" s="97" t="str">
        <f t="shared" si="13"/>
        <v/>
      </c>
      <c r="AM28" s="97" t="str">
        <f t="shared" si="14"/>
        <v/>
      </c>
      <c r="AN28" s="97" t="str">
        <f t="shared" si="15"/>
        <v/>
      </c>
    </row>
    <row r="29" spans="1:40" x14ac:dyDescent="0.35">
      <c r="A29" s="33" t="s">
        <v>2</v>
      </c>
      <c r="B29" s="207">
        <v>10</v>
      </c>
      <c r="C29" s="207">
        <v>0</v>
      </c>
      <c r="D29" s="207">
        <v>0</v>
      </c>
      <c r="E29" s="207">
        <v>0</v>
      </c>
      <c r="F29" s="207">
        <v>0</v>
      </c>
      <c r="G29" s="207">
        <v>0</v>
      </c>
      <c r="H29" s="207">
        <v>0</v>
      </c>
      <c r="I29" s="207">
        <v>0</v>
      </c>
      <c r="J29" s="96">
        <f t="shared" si="9"/>
        <v>0</v>
      </c>
      <c r="K29" s="207">
        <v>0</v>
      </c>
      <c r="L29" s="207">
        <v>0</v>
      </c>
      <c r="M29" s="207">
        <v>0</v>
      </c>
      <c r="N29" s="207">
        <v>0</v>
      </c>
      <c r="O29" s="207">
        <v>0</v>
      </c>
      <c r="P29" s="207">
        <v>0</v>
      </c>
      <c r="Q29" s="207">
        <v>0</v>
      </c>
      <c r="R29" s="207">
        <v>0</v>
      </c>
      <c r="S29" s="207">
        <v>0</v>
      </c>
      <c r="T29" s="207">
        <v>0</v>
      </c>
      <c r="U29" s="207">
        <v>0</v>
      </c>
      <c r="V29" s="207">
        <v>0</v>
      </c>
      <c r="W29" s="96">
        <f t="shared" si="10"/>
        <v>0</v>
      </c>
      <c r="X29" s="96">
        <v>0</v>
      </c>
      <c r="Y29" s="96">
        <v>0</v>
      </c>
      <c r="Z29" s="96">
        <f t="shared" si="11"/>
        <v>0</v>
      </c>
      <c r="AI29" s="33" t="s">
        <v>2</v>
      </c>
      <c r="AJ29" s="97">
        <f t="shared" si="12"/>
        <v>1</v>
      </c>
      <c r="AK29" s="97">
        <f t="shared" si="8"/>
        <v>0</v>
      </c>
      <c r="AL29" s="97">
        <f t="shared" si="13"/>
        <v>0</v>
      </c>
      <c r="AM29" s="97">
        <f t="shared" si="14"/>
        <v>0</v>
      </c>
      <c r="AN29" s="97">
        <f t="shared" si="15"/>
        <v>0</v>
      </c>
    </row>
    <row r="30" spans="1:40" x14ac:dyDescent="0.35">
      <c r="A30" s="33" t="s">
        <v>3</v>
      </c>
      <c r="B30" s="207">
        <v>0</v>
      </c>
      <c r="C30" s="207">
        <v>0</v>
      </c>
      <c r="D30" s="207">
        <v>0</v>
      </c>
      <c r="E30" s="207">
        <v>0</v>
      </c>
      <c r="F30" s="207">
        <v>0</v>
      </c>
      <c r="G30" s="207">
        <v>0</v>
      </c>
      <c r="H30" s="207">
        <v>0</v>
      </c>
      <c r="I30" s="207">
        <v>0</v>
      </c>
      <c r="J30" s="96">
        <f t="shared" si="9"/>
        <v>0</v>
      </c>
      <c r="K30" s="207">
        <v>0</v>
      </c>
      <c r="L30" s="207">
        <v>0</v>
      </c>
      <c r="M30" s="207">
        <v>0</v>
      </c>
      <c r="N30" s="207">
        <v>0</v>
      </c>
      <c r="O30" s="207">
        <v>0</v>
      </c>
      <c r="P30" s="207">
        <v>0</v>
      </c>
      <c r="Q30" s="207">
        <v>0</v>
      </c>
      <c r="R30" s="207">
        <v>0</v>
      </c>
      <c r="S30" s="207">
        <v>0</v>
      </c>
      <c r="T30" s="207">
        <v>0</v>
      </c>
      <c r="U30" s="207">
        <v>0</v>
      </c>
      <c r="V30" s="207">
        <v>0</v>
      </c>
      <c r="W30" s="96">
        <f t="shared" si="10"/>
        <v>0</v>
      </c>
      <c r="X30" s="96">
        <v>0</v>
      </c>
      <c r="Y30" s="96">
        <v>0</v>
      </c>
      <c r="Z30" s="96">
        <f t="shared" si="11"/>
        <v>0</v>
      </c>
      <c r="AI30" s="33" t="s">
        <v>3</v>
      </c>
      <c r="AJ30" s="97" t="str">
        <f t="shared" si="12"/>
        <v/>
      </c>
      <c r="AK30" s="97" t="str">
        <f t="shared" si="8"/>
        <v/>
      </c>
      <c r="AL30" s="97" t="str">
        <f t="shared" si="13"/>
        <v/>
      </c>
      <c r="AM30" s="97" t="str">
        <f t="shared" si="14"/>
        <v/>
      </c>
      <c r="AN30" s="97" t="str">
        <f t="shared" si="15"/>
        <v/>
      </c>
    </row>
    <row r="31" spans="1:40" x14ac:dyDescent="0.35">
      <c r="A31" s="33" t="s">
        <v>4</v>
      </c>
      <c r="B31" s="207">
        <v>1</v>
      </c>
      <c r="C31" s="207">
        <v>0</v>
      </c>
      <c r="D31" s="207">
        <v>0</v>
      </c>
      <c r="E31" s="207">
        <v>0</v>
      </c>
      <c r="F31" s="207">
        <v>0</v>
      </c>
      <c r="G31" s="207">
        <v>0</v>
      </c>
      <c r="H31" s="207">
        <v>0</v>
      </c>
      <c r="I31" s="207">
        <v>0</v>
      </c>
      <c r="J31" s="96">
        <f t="shared" si="9"/>
        <v>0</v>
      </c>
      <c r="K31" s="207">
        <v>0</v>
      </c>
      <c r="L31" s="207">
        <v>0</v>
      </c>
      <c r="M31" s="207">
        <v>0</v>
      </c>
      <c r="N31" s="207">
        <v>0</v>
      </c>
      <c r="O31" s="207">
        <v>0</v>
      </c>
      <c r="P31" s="207">
        <v>0</v>
      </c>
      <c r="Q31" s="207">
        <v>0</v>
      </c>
      <c r="R31" s="207">
        <v>0</v>
      </c>
      <c r="S31" s="207">
        <v>0</v>
      </c>
      <c r="T31" s="207">
        <v>0</v>
      </c>
      <c r="U31" s="207">
        <v>0</v>
      </c>
      <c r="V31" s="207">
        <v>0</v>
      </c>
      <c r="W31" s="96">
        <f t="shared" si="10"/>
        <v>0</v>
      </c>
      <c r="X31" s="96">
        <v>0</v>
      </c>
      <c r="Y31" s="96">
        <v>0</v>
      </c>
      <c r="Z31" s="96">
        <f t="shared" si="11"/>
        <v>0</v>
      </c>
      <c r="AI31" s="33" t="s">
        <v>4</v>
      </c>
      <c r="AJ31" s="97">
        <f t="shared" si="12"/>
        <v>1</v>
      </c>
      <c r="AK31" s="97">
        <f t="shared" si="8"/>
        <v>0</v>
      </c>
      <c r="AL31" s="97">
        <f t="shared" si="13"/>
        <v>0</v>
      </c>
      <c r="AM31" s="97">
        <f t="shared" si="14"/>
        <v>0</v>
      </c>
      <c r="AN31" s="97">
        <f t="shared" si="15"/>
        <v>0</v>
      </c>
    </row>
    <row r="32" spans="1:40" x14ac:dyDescent="0.35">
      <c r="A32" s="33" t="s">
        <v>5</v>
      </c>
      <c r="B32" s="207">
        <v>0</v>
      </c>
      <c r="C32" s="207">
        <v>0</v>
      </c>
      <c r="D32" s="207">
        <v>0</v>
      </c>
      <c r="E32" s="207">
        <v>0</v>
      </c>
      <c r="F32" s="207">
        <v>0</v>
      </c>
      <c r="G32" s="207">
        <v>0</v>
      </c>
      <c r="H32" s="207">
        <v>0</v>
      </c>
      <c r="I32" s="207">
        <v>0</v>
      </c>
      <c r="J32" s="96">
        <f t="shared" si="9"/>
        <v>0</v>
      </c>
      <c r="K32" s="207">
        <v>0</v>
      </c>
      <c r="L32" s="207">
        <v>0</v>
      </c>
      <c r="M32" s="207">
        <v>0</v>
      </c>
      <c r="N32" s="207">
        <v>0</v>
      </c>
      <c r="O32" s="207">
        <v>0</v>
      </c>
      <c r="P32" s="207">
        <v>0</v>
      </c>
      <c r="Q32" s="207">
        <v>0</v>
      </c>
      <c r="R32" s="207">
        <v>0</v>
      </c>
      <c r="S32" s="207">
        <v>0</v>
      </c>
      <c r="T32" s="207">
        <v>0</v>
      </c>
      <c r="U32" s="207">
        <v>0</v>
      </c>
      <c r="V32" s="207">
        <v>0</v>
      </c>
      <c r="W32" s="96">
        <f t="shared" si="10"/>
        <v>0</v>
      </c>
      <c r="X32" s="96">
        <v>0</v>
      </c>
      <c r="Y32" s="96">
        <v>0</v>
      </c>
      <c r="Z32" s="96">
        <f t="shared" si="11"/>
        <v>0</v>
      </c>
      <c r="AI32" s="33" t="s">
        <v>5</v>
      </c>
      <c r="AJ32" s="97" t="str">
        <f t="shared" si="12"/>
        <v/>
      </c>
      <c r="AK32" s="97" t="str">
        <f t="shared" si="8"/>
        <v/>
      </c>
      <c r="AL32" s="97" t="str">
        <f t="shared" si="13"/>
        <v/>
      </c>
      <c r="AM32" s="97" t="str">
        <f t="shared" si="14"/>
        <v/>
      </c>
      <c r="AN32" s="97" t="str">
        <f t="shared" si="15"/>
        <v/>
      </c>
    </row>
    <row r="33" spans="1:40" x14ac:dyDescent="0.35">
      <c r="A33" s="33" t="s">
        <v>6</v>
      </c>
      <c r="B33" s="207">
        <v>90</v>
      </c>
      <c r="C33" s="207">
        <v>1</v>
      </c>
      <c r="D33" s="207">
        <v>0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  <c r="J33" s="96">
        <f t="shared" si="9"/>
        <v>0</v>
      </c>
      <c r="K33" s="207">
        <v>0</v>
      </c>
      <c r="L33" s="207">
        <v>0</v>
      </c>
      <c r="M33" s="207">
        <v>0</v>
      </c>
      <c r="N33" s="207">
        <v>0</v>
      </c>
      <c r="O33" s="207">
        <v>0</v>
      </c>
      <c r="P33" s="207">
        <v>0</v>
      </c>
      <c r="Q33" s="207">
        <v>0</v>
      </c>
      <c r="R33" s="207">
        <v>0</v>
      </c>
      <c r="S33" s="207">
        <v>0</v>
      </c>
      <c r="T33" s="207">
        <v>0</v>
      </c>
      <c r="U33" s="207">
        <v>0</v>
      </c>
      <c r="V33" s="207">
        <v>0</v>
      </c>
      <c r="W33" s="96">
        <f t="shared" si="10"/>
        <v>0</v>
      </c>
      <c r="X33" s="96">
        <v>0</v>
      </c>
      <c r="Y33" s="96">
        <v>0</v>
      </c>
      <c r="Z33" s="96">
        <f t="shared" si="11"/>
        <v>0</v>
      </c>
      <c r="AI33" s="33" t="s">
        <v>6</v>
      </c>
      <c r="AJ33" s="97">
        <f t="shared" si="12"/>
        <v>0.98901098901098905</v>
      </c>
      <c r="AK33" s="97">
        <f t="shared" si="8"/>
        <v>1.098901098901099E-2</v>
      </c>
      <c r="AL33" s="97">
        <f t="shared" si="13"/>
        <v>0</v>
      </c>
      <c r="AM33" s="97">
        <f t="shared" si="14"/>
        <v>0</v>
      </c>
      <c r="AN33" s="97">
        <f t="shared" si="15"/>
        <v>0</v>
      </c>
    </row>
    <row r="34" spans="1:40" x14ac:dyDescent="0.35">
      <c r="A34" s="33" t="s">
        <v>7</v>
      </c>
      <c r="B34" s="207">
        <v>13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96">
        <f t="shared" si="9"/>
        <v>0</v>
      </c>
      <c r="K34" s="207">
        <v>0</v>
      </c>
      <c r="L34" s="207">
        <v>0</v>
      </c>
      <c r="M34" s="207">
        <v>0</v>
      </c>
      <c r="N34" s="207">
        <v>0</v>
      </c>
      <c r="O34" s="207">
        <v>0</v>
      </c>
      <c r="P34" s="207">
        <v>0</v>
      </c>
      <c r="Q34" s="207">
        <v>0</v>
      </c>
      <c r="R34" s="207">
        <v>0</v>
      </c>
      <c r="S34" s="207">
        <v>0</v>
      </c>
      <c r="T34" s="207">
        <v>0</v>
      </c>
      <c r="U34" s="207">
        <v>0</v>
      </c>
      <c r="V34" s="207">
        <v>0</v>
      </c>
      <c r="W34" s="96">
        <f t="shared" ref="W34:W42" si="16">SUM(K34:V34)</f>
        <v>0</v>
      </c>
      <c r="X34" s="96">
        <v>0</v>
      </c>
      <c r="Y34" s="96">
        <v>0</v>
      </c>
      <c r="Z34" s="96">
        <f t="shared" ref="Z34:Z42" si="17">SUM(X34:Y34)</f>
        <v>0</v>
      </c>
      <c r="AI34" s="33" t="s">
        <v>7</v>
      </c>
      <c r="AJ34" s="97">
        <f t="shared" si="12"/>
        <v>1</v>
      </c>
      <c r="AK34" s="97">
        <f t="shared" si="8"/>
        <v>0</v>
      </c>
      <c r="AL34" s="97">
        <f t="shared" si="13"/>
        <v>0</v>
      </c>
      <c r="AM34" s="97">
        <f t="shared" si="14"/>
        <v>0</v>
      </c>
      <c r="AN34" s="97">
        <f t="shared" si="15"/>
        <v>0</v>
      </c>
    </row>
    <row r="35" spans="1:40" x14ac:dyDescent="0.35">
      <c r="A35" s="33" t="s">
        <v>8</v>
      </c>
      <c r="B35" s="207">
        <v>0</v>
      </c>
      <c r="C35" s="207">
        <v>0</v>
      </c>
      <c r="D35" s="207">
        <v>0</v>
      </c>
      <c r="E35" s="207">
        <v>0</v>
      </c>
      <c r="F35" s="207">
        <v>0</v>
      </c>
      <c r="G35" s="207">
        <v>0</v>
      </c>
      <c r="H35" s="207">
        <v>0</v>
      </c>
      <c r="I35" s="207">
        <v>0</v>
      </c>
      <c r="J35" s="96">
        <f t="shared" si="9"/>
        <v>0</v>
      </c>
      <c r="K35" s="207">
        <v>0</v>
      </c>
      <c r="L35" s="207">
        <v>0</v>
      </c>
      <c r="M35" s="207">
        <v>0</v>
      </c>
      <c r="N35" s="207">
        <v>0</v>
      </c>
      <c r="O35" s="207">
        <v>0</v>
      </c>
      <c r="P35" s="207">
        <v>0</v>
      </c>
      <c r="Q35" s="207">
        <v>0</v>
      </c>
      <c r="R35" s="207">
        <v>0</v>
      </c>
      <c r="S35" s="207">
        <v>0</v>
      </c>
      <c r="T35" s="207">
        <v>0</v>
      </c>
      <c r="U35" s="207">
        <v>0</v>
      </c>
      <c r="V35" s="207">
        <v>0</v>
      </c>
      <c r="W35" s="96">
        <f t="shared" si="16"/>
        <v>0</v>
      </c>
      <c r="X35" s="96">
        <v>0</v>
      </c>
      <c r="Y35" s="96">
        <v>0</v>
      </c>
      <c r="Z35" s="96">
        <f t="shared" si="17"/>
        <v>0</v>
      </c>
      <c r="AI35" s="33" t="s">
        <v>8</v>
      </c>
      <c r="AJ35" s="97" t="str">
        <f t="shared" si="12"/>
        <v/>
      </c>
      <c r="AK35" s="97" t="str">
        <f t="shared" si="8"/>
        <v/>
      </c>
      <c r="AL35" s="97" t="str">
        <f t="shared" si="13"/>
        <v/>
      </c>
      <c r="AM35" s="97" t="str">
        <f t="shared" si="14"/>
        <v/>
      </c>
      <c r="AN35" s="97" t="str">
        <f t="shared" si="15"/>
        <v/>
      </c>
    </row>
    <row r="36" spans="1:40" x14ac:dyDescent="0.35">
      <c r="A36" s="33" t="s">
        <v>241</v>
      </c>
      <c r="B36" s="207">
        <v>0</v>
      </c>
      <c r="C36" s="207">
        <v>0</v>
      </c>
      <c r="D36" s="207">
        <v>0</v>
      </c>
      <c r="E36" s="207">
        <v>0</v>
      </c>
      <c r="F36" s="207">
        <v>0</v>
      </c>
      <c r="G36" s="207">
        <v>0</v>
      </c>
      <c r="H36" s="207">
        <v>0</v>
      </c>
      <c r="I36" s="207">
        <v>0</v>
      </c>
      <c r="J36" s="96">
        <f t="shared" ref="J36:J42" si="18">SUM(D36:I36)</f>
        <v>0</v>
      </c>
      <c r="K36" s="207">
        <v>0</v>
      </c>
      <c r="L36" s="207">
        <v>0</v>
      </c>
      <c r="M36" s="207">
        <v>0</v>
      </c>
      <c r="N36" s="207">
        <v>0</v>
      </c>
      <c r="O36" s="207">
        <v>0</v>
      </c>
      <c r="P36" s="207">
        <v>0</v>
      </c>
      <c r="Q36" s="207">
        <v>0</v>
      </c>
      <c r="R36" s="207">
        <v>0</v>
      </c>
      <c r="S36" s="207">
        <v>0</v>
      </c>
      <c r="T36" s="207">
        <v>0</v>
      </c>
      <c r="U36" s="207">
        <v>0</v>
      </c>
      <c r="V36" s="207">
        <v>0</v>
      </c>
      <c r="W36" s="96">
        <f t="shared" si="16"/>
        <v>0</v>
      </c>
      <c r="X36" s="96">
        <v>0</v>
      </c>
      <c r="Y36" s="96">
        <v>0</v>
      </c>
      <c r="Z36" s="96">
        <f t="shared" si="17"/>
        <v>0</v>
      </c>
      <c r="AI36" s="33" t="s">
        <v>241</v>
      </c>
      <c r="AJ36" s="97" t="str">
        <f t="shared" si="12"/>
        <v/>
      </c>
      <c r="AK36" s="97" t="str">
        <f t="shared" si="8"/>
        <v/>
      </c>
      <c r="AL36" s="97" t="str">
        <f t="shared" si="13"/>
        <v/>
      </c>
      <c r="AM36" s="97" t="str">
        <f t="shared" si="14"/>
        <v/>
      </c>
      <c r="AN36" s="97" t="str">
        <f t="shared" si="15"/>
        <v/>
      </c>
    </row>
    <row r="37" spans="1:40" x14ac:dyDescent="0.35">
      <c r="A37" s="33" t="s">
        <v>10</v>
      </c>
      <c r="B37" s="207">
        <v>0</v>
      </c>
      <c r="C37" s="207">
        <v>0</v>
      </c>
      <c r="D37" s="207">
        <v>0</v>
      </c>
      <c r="E37" s="207">
        <v>0</v>
      </c>
      <c r="F37" s="207">
        <v>0</v>
      </c>
      <c r="G37" s="207">
        <v>0</v>
      </c>
      <c r="H37" s="207">
        <v>0</v>
      </c>
      <c r="I37" s="207">
        <v>0</v>
      </c>
      <c r="J37" s="96">
        <f t="shared" si="18"/>
        <v>0</v>
      </c>
      <c r="K37" s="207">
        <v>0</v>
      </c>
      <c r="L37" s="207">
        <v>0</v>
      </c>
      <c r="M37" s="207">
        <v>0</v>
      </c>
      <c r="N37" s="207">
        <v>0</v>
      </c>
      <c r="O37" s="207">
        <v>0</v>
      </c>
      <c r="P37" s="207">
        <v>0</v>
      </c>
      <c r="Q37" s="207">
        <v>0</v>
      </c>
      <c r="R37" s="207">
        <v>0</v>
      </c>
      <c r="S37" s="207">
        <v>0</v>
      </c>
      <c r="T37" s="207">
        <v>0</v>
      </c>
      <c r="U37" s="207">
        <v>0</v>
      </c>
      <c r="V37" s="207">
        <v>0</v>
      </c>
      <c r="W37" s="96">
        <f t="shared" si="16"/>
        <v>0</v>
      </c>
      <c r="X37" s="96">
        <v>0</v>
      </c>
      <c r="Y37" s="96">
        <v>0</v>
      </c>
      <c r="Z37" s="96">
        <f t="shared" si="17"/>
        <v>0</v>
      </c>
      <c r="AI37" s="33" t="s">
        <v>10</v>
      </c>
      <c r="AJ37" s="97" t="str">
        <f t="shared" si="12"/>
        <v/>
      </c>
      <c r="AK37" s="97" t="str">
        <f t="shared" si="8"/>
        <v/>
      </c>
      <c r="AL37" s="97" t="str">
        <f t="shared" si="13"/>
        <v/>
      </c>
      <c r="AM37" s="97" t="str">
        <f t="shared" si="14"/>
        <v/>
      </c>
      <c r="AN37" s="97" t="str">
        <f t="shared" si="15"/>
        <v/>
      </c>
    </row>
    <row r="38" spans="1:40" x14ac:dyDescent="0.35">
      <c r="A38" s="33" t="s">
        <v>11</v>
      </c>
      <c r="B38" s="207">
        <v>0</v>
      </c>
      <c r="C38" s="207">
        <v>0</v>
      </c>
      <c r="D38" s="207">
        <v>0</v>
      </c>
      <c r="E38" s="207">
        <v>0</v>
      </c>
      <c r="F38" s="207">
        <v>0</v>
      </c>
      <c r="G38" s="207">
        <v>0</v>
      </c>
      <c r="H38" s="207">
        <v>0</v>
      </c>
      <c r="I38" s="207">
        <v>0</v>
      </c>
      <c r="J38" s="96">
        <f t="shared" si="18"/>
        <v>0</v>
      </c>
      <c r="K38" s="207">
        <v>0</v>
      </c>
      <c r="L38" s="207">
        <v>0</v>
      </c>
      <c r="M38" s="207">
        <v>0</v>
      </c>
      <c r="N38" s="207">
        <v>0</v>
      </c>
      <c r="O38" s="207">
        <v>0</v>
      </c>
      <c r="P38" s="207">
        <v>0</v>
      </c>
      <c r="Q38" s="207">
        <v>0</v>
      </c>
      <c r="R38" s="207">
        <v>0</v>
      </c>
      <c r="S38" s="207">
        <v>0</v>
      </c>
      <c r="T38" s="207">
        <v>0</v>
      </c>
      <c r="U38" s="207">
        <v>0</v>
      </c>
      <c r="V38" s="207">
        <v>0</v>
      </c>
      <c r="W38" s="96">
        <f t="shared" si="16"/>
        <v>0</v>
      </c>
      <c r="X38" s="96">
        <v>0</v>
      </c>
      <c r="Y38" s="96">
        <v>0</v>
      </c>
      <c r="Z38" s="96">
        <f t="shared" si="17"/>
        <v>0</v>
      </c>
      <c r="AI38" s="33" t="s">
        <v>11</v>
      </c>
      <c r="AJ38" s="97" t="str">
        <f t="shared" si="12"/>
        <v/>
      </c>
      <c r="AK38" s="97" t="str">
        <f t="shared" si="8"/>
        <v/>
      </c>
      <c r="AL38" s="97" t="str">
        <f t="shared" si="13"/>
        <v/>
      </c>
      <c r="AM38" s="97" t="str">
        <f t="shared" si="14"/>
        <v/>
      </c>
      <c r="AN38" s="97" t="str">
        <f t="shared" si="15"/>
        <v/>
      </c>
    </row>
    <row r="39" spans="1:40" x14ac:dyDescent="0.35">
      <c r="A39" s="33" t="s">
        <v>12</v>
      </c>
      <c r="B39" s="207">
        <v>12</v>
      </c>
      <c r="C39" s="207">
        <v>5</v>
      </c>
      <c r="D39" s="207">
        <v>0</v>
      </c>
      <c r="E39" s="207">
        <v>0</v>
      </c>
      <c r="F39" s="207">
        <v>0</v>
      </c>
      <c r="G39" s="207">
        <v>0</v>
      </c>
      <c r="H39" s="207">
        <v>0</v>
      </c>
      <c r="I39" s="207">
        <v>0</v>
      </c>
      <c r="J39" s="96">
        <f t="shared" si="18"/>
        <v>0</v>
      </c>
      <c r="K39" s="207">
        <v>0</v>
      </c>
      <c r="L39" s="207">
        <v>0</v>
      </c>
      <c r="M39" s="207">
        <v>0</v>
      </c>
      <c r="N39" s="207">
        <v>0</v>
      </c>
      <c r="O39" s="207">
        <v>0</v>
      </c>
      <c r="P39" s="207">
        <v>0</v>
      </c>
      <c r="Q39" s="207">
        <v>0</v>
      </c>
      <c r="R39" s="207">
        <v>0</v>
      </c>
      <c r="S39" s="207">
        <v>0</v>
      </c>
      <c r="T39" s="207">
        <v>0</v>
      </c>
      <c r="U39" s="207">
        <v>0</v>
      </c>
      <c r="V39" s="207">
        <v>0</v>
      </c>
      <c r="W39" s="96">
        <f t="shared" si="16"/>
        <v>0</v>
      </c>
      <c r="X39" s="96">
        <v>0</v>
      </c>
      <c r="Y39" s="96">
        <v>0</v>
      </c>
      <c r="Z39" s="96">
        <f t="shared" si="17"/>
        <v>0</v>
      </c>
      <c r="AI39" s="33" t="s">
        <v>12</v>
      </c>
      <c r="AJ39" s="97">
        <f t="shared" si="12"/>
        <v>0.70588235294117652</v>
      </c>
      <c r="AK39" s="97">
        <f t="shared" si="8"/>
        <v>0.29411764705882354</v>
      </c>
      <c r="AL39" s="97">
        <f t="shared" si="13"/>
        <v>0</v>
      </c>
      <c r="AM39" s="97">
        <f t="shared" si="14"/>
        <v>0</v>
      </c>
      <c r="AN39" s="97">
        <f t="shared" si="15"/>
        <v>0</v>
      </c>
    </row>
    <row r="40" spans="1:40" x14ac:dyDescent="0.35">
      <c r="A40" s="33" t="s">
        <v>13</v>
      </c>
      <c r="B40" s="207">
        <v>0</v>
      </c>
      <c r="C40" s="207">
        <v>0</v>
      </c>
      <c r="D40" s="207">
        <v>0</v>
      </c>
      <c r="E40" s="207">
        <v>0</v>
      </c>
      <c r="F40" s="207">
        <v>0</v>
      </c>
      <c r="G40" s="207">
        <v>0</v>
      </c>
      <c r="H40" s="207">
        <v>0</v>
      </c>
      <c r="I40" s="207">
        <v>0</v>
      </c>
      <c r="J40" s="96">
        <f t="shared" si="18"/>
        <v>0</v>
      </c>
      <c r="K40" s="207">
        <v>0</v>
      </c>
      <c r="L40" s="207">
        <v>0</v>
      </c>
      <c r="M40" s="207">
        <v>0</v>
      </c>
      <c r="N40" s="207">
        <v>0</v>
      </c>
      <c r="O40" s="207">
        <v>0</v>
      </c>
      <c r="P40" s="207">
        <v>0</v>
      </c>
      <c r="Q40" s="207">
        <v>0</v>
      </c>
      <c r="R40" s="207">
        <v>0</v>
      </c>
      <c r="S40" s="207">
        <v>0</v>
      </c>
      <c r="T40" s="207">
        <v>0</v>
      </c>
      <c r="U40" s="207">
        <v>0</v>
      </c>
      <c r="V40" s="207">
        <v>0</v>
      </c>
      <c r="W40" s="96">
        <f t="shared" si="16"/>
        <v>0</v>
      </c>
      <c r="X40" s="96">
        <v>0</v>
      </c>
      <c r="Y40" s="96">
        <v>0</v>
      </c>
      <c r="Z40" s="96">
        <f t="shared" si="17"/>
        <v>0</v>
      </c>
      <c r="AI40" s="33" t="s">
        <v>13</v>
      </c>
      <c r="AJ40" s="97" t="str">
        <f t="shared" si="12"/>
        <v/>
      </c>
      <c r="AK40" s="97" t="str">
        <f t="shared" si="8"/>
        <v/>
      </c>
      <c r="AL40" s="97" t="str">
        <f t="shared" si="13"/>
        <v/>
      </c>
      <c r="AM40" s="97" t="str">
        <f t="shared" si="14"/>
        <v/>
      </c>
      <c r="AN40" s="97" t="str">
        <f t="shared" si="15"/>
        <v/>
      </c>
    </row>
    <row r="41" spans="1:40" x14ac:dyDescent="0.35">
      <c r="A41" s="33" t="s">
        <v>14</v>
      </c>
      <c r="B41" s="207">
        <v>0</v>
      </c>
      <c r="C41" s="207">
        <v>0</v>
      </c>
      <c r="D41" s="207">
        <v>0</v>
      </c>
      <c r="E41" s="207">
        <v>0</v>
      </c>
      <c r="F41" s="207">
        <v>0</v>
      </c>
      <c r="G41" s="207">
        <v>0</v>
      </c>
      <c r="H41" s="207">
        <v>0</v>
      </c>
      <c r="I41" s="207">
        <v>0</v>
      </c>
      <c r="J41" s="96">
        <f t="shared" si="18"/>
        <v>0</v>
      </c>
      <c r="K41" s="207">
        <v>0</v>
      </c>
      <c r="L41" s="207">
        <v>0</v>
      </c>
      <c r="M41" s="207">
        <v>0</v>
      </c>
      <c r="N41" s="207">
        <v>0</v>
      </c>
      <c r="O41" s="207">
        <v>0</v>
      </c>
      <c r="P41" s="207">
        <v>0</v>
      </c>
      <c r="Q41" s="207">
        <v>0</v>
      </c>
      <c r="R41" s="207">
        <v>0</v>
      </c>
      <c r="S41" s="207">
        <v>0</v>
      </c>
      <c r="T41" s="207">
        <v>0</v>
      </c>
      <c r="U41" s="207">
        <v>0</v>
      </c>
      <c r="V41" s="207">
        <v>0</v>
      </c>
      <c r="W41" s="96">
        <f t="shared" si="16"/>
        <v>0</v>
      </c>
      <c r="X41" s="96">
        <v>0</v>
      </c>
      <c r="Y41" s="96">
        <v>0</v>
      </c>
      <c r="Z41" s="96">
        <f t="shared" si="17"/>
        <v>0</v>
      </c>
      <c r="AI41" s="33" t="s">
        <v>14</v>
      </c>
      <c r="AJ41" s="97" t="str">
        <f t="shared" si="12"/>
        <v/>
      </c>
      <c r="AK41" s="97" t="str">
        <f t="shared" si="8"/>
        <v/>
      </c>
      <c r="AL41" s="97" t="str">
        <f t="shared" si="13"/>
        <v/>
      </c>
      <c r="AM41" s="97" t="str">
        <f t="shared" si="14"/>
        <v/>
      </c>
      <c r="AN41" s="97" t="str">
        <f t="shared" si="15"/>
        <v/>
      </c>
    </row>
    <row r="42" spans="1:40" x14ac:dyDescent="0.35">
      <c r="A42" s="40" t="s">
        <v>15</v>
      </c>
      <c r="B42" s="220">
        <v>242</v>
      </c>
      <c r="C42" s="220">
        <v>13</v>
      </c>
      <c r="D42" s="220">
        <v>1</v>
      </c>
      <c r="E42" s="220">
        <v>1</v>
      </c>
      <c r="F42" s="220">
        <v>0</v>
      </c>
      <c r="G42" s="220">
        <v>0</v>
      </c>
      <c r="H42" s="220">
        <v>0</v>
      </c>
      <c r="I42" s="220">
        <v>0</v>
      </c>
      <c r="J42" s="139">
        <f t="shared" si="18"/>
        <v>2</v>
      </c>
      <c r="K42" s="138">
        <v>0</v>
      </c>
      <c r="L42" s="138">
        <v>0</v>
      </c>
      <c r="M42" s="138">
        <v>0</v>
      </c>
      <c r="N42" s="138">
        <v>0</v>
      </c>
      <c r="O42" s="138">
        <v>0</v>
      </c>
      <c r="P42" s="138">
        <v>0</v>
      </c>
      <c r="Q42" s="138">
        <v>0</v>
      </c>
      <c r="R42" s="138">
        <v>0</v>
      </c>
      <c r="S42" s="138">
        <v>0</v>
      </c>
      <c r="T42" s="138">
        <v>0</v>
      </c>
      <c r="U42" s="138">
        <v>0</v>
      </c>
      <c r="V42" s="138">
        <v>0</v>
      </c>
      <c r="W42" s="139">
        <f t="shared" si="16"/>
        <v>0</v>
      </c>
      <c r="X42" s="138">
        <v>0</v>
      </c>
      <c r="Y42" s="138">
        <v>0</v>
      </c>
      <c r="Z42" s="139">
        <f t="shared" si="17"/>
        <v>0</v>
      </c>
      <c r="AI42" s="40" t="s">
        <v>15</v>
      </c>
      <c r="AJ42" s="136">
        <f t="shared" si="12"/>
        <v>0.94163424124513617</v>
      </c>
      <c r="AK42" s="136">
        <f t="shared" si="8"/>
        <v>5.0583657587548639E-2</v>
      </c>
      <c r="AL42" s="136">
        <f t="shared" si="13"/>
        <v>7.7821011673151752E-3</v>
      </c>
      <c r="AM42" s="136">
        <f t="shared" si="14"/>
        <v>0</v>
      </c>
      <c r="AN42" s="136">
        <f t="shared" si="15"/>
        <v>0</v>
      </c>
    </row>
    <row r="45" spans="1:40" x14ac:dyDescent="0.35">
      <c r="A45" s="4"/>
      <c r="B45" s="4"/>
      <c r="C45" s="221"/>
      <c r="D45" s="65"/>
      <c r="E45" s="65"/>
      <c r="F45" s="65"/>
      <c r="G45" s="65"/>
      <c r="H45" s="65"/>
      <c r="I45" s="65"/>
      <c r="J45" s="65"/>
    </row>
    <row r="46" spans="1:40" x14ac:dyDescent="0.35">
      <c r="A46" s="77"/>
      <c r="B46" s="53"/>
      <c r="C46" s="222"/>
      <c r="D46" s="223"/>
      <c r="E46" s="223"/>
      <c r="F46" s="223"/>
      <c r="G46" s="223"/>
      <c r="H46" s="223"/>
      <c r="I46" s="223"/>
      <c r="J46" s="224"/>
    </row>
    <row r="47" spans="1:40" x14ac:dyDescent="0.35">
      <c r="A47" s="77"/>
      <c r="B47" s="74"/>
      <c r="C47" s="222"/>
      <c r="D47" s="224"/>
      <c r="E47" s="224"/>
      <c r="F47" s="224"/>
      <c r="G47" s="224"/>
      <c r="H47" s="224"/>
      <c r="I47" s="224"/>
      <c r="J47" s="224"/>
    </row>
    <row r="48" spans="1:40" x14ac:dyDescent="0.35">
      <c r="A48" s="77"/>
      <c r="B48" s="53"/>
      <c r="C48" s="222"/>
      <c r="D48" s="224"/>
      <c r="E48" s="224"/>
      <c r="F48" s="224"/>
      <c r="G48" s="224"/>
      <c r="H48" s="224"/>
      <c r="I48" s="224"/>
      <c r="J48" s="224"/>
    </row>
    <row r="49" spans="1:10" x14ac:dyDescent="0.35">
      <c r="A49" s="77"/>
      <c r="B49" s="53"/>
      <c r="C49" s="224"/>
      <c r="D49" s="224"/>
      <c r="E49" s="224"/>
      <c r="F49" s="224"/>
      <c r="G49" s="224"/>
      <c r="H49" s="224"/>
      <c r="I49" s="224"/>
      <c r="J49" s="224"/>
    </row>
    <row r="50" spans="1:10" x14ac:dyDescent="0.35">
      <c r="A50" s="77"/>
      <c r="B50" s="53"/>
      <c r="C50" s="224"/>
      <c r="D50" s="224"/>
      <c r="E50" s="224"/>
      <c r="F50" s="224"/>
      <c r="G50" s="224"/>
      <c r="H50" s="224"/>
      <c r="I50" s="224"/>
      <c r="J50" s="224"/>
    </row>
    <row r="51" spans="1:10" x14ac:dyDescent="0.35">
      <c r="A51" s="77"/>
      <c r="B51" s="53"/>
      <c r="C51" s="144"/>
      <c r="D51" s="144"/>
      <c r="E51" s="144"/>
      <c r="F51" s="144"/>
      <c r="G51" s="144"/>
      <c r="H51" s="144"/>
      <c r="I51" s="144"/>
      <c r="J51" s="224"/>
    </row>
    <row r="52" spans="1:10" x14ac:dyDescent="0.35">
      <c r="A52" s="77"/>
      <c r="B52" s="74"/>
      <c r="C52" s="144"/>
      <c r="D52" s="144"/>
      <c r="E52" s="144"/>
      <c r="F52" s="144"/>
      <c r="G52" s="144"/>
      <c r="H52" s="144"/>
      <c r="I52" s="144"/>
      <c r="J52" s="224"/>
    </row>
    <row r="53" spans="1:10" x14ac:dyDescent="0.35">
      <c r="A53" s="77"/>
      <c r="B53" s="53"/>
      <c r="C53" s="144"/>
      <c r="D53" s="144"/>
      <c r="E53" s="144"/>
      <c r="F53" s="144"/>
      <c r="G53" s="144"/>
      <c r="H53" s="144"/>
      <c r="I53" s="144"/>
      <c r="J53" s="224"/>
    </row>
    <row r="54" spans="1:10" x14ac:dyDescent="0.35">
      <c r="A54" s="77"/>
      <c r="B54" s="53"/>
      <c r="C54" s="144"/>
      <c r="D54" s="144"/>
      <c r="E54" s="144"/>
      <c r="F54" s="144"/>
      <c r="G54" s="144"/>
      <c r="H54" s="144"/>
      <c r="I54" s="144"/>
      <c r="J54" s="224"/>
    </row>
    <row r="55" spans="1:10" x14ac:dyDescent="0.35">
      <c r="A55" s="77"/>
      <c r="B55" s="53"/>
      <c r="C55" s="144"/>
      <c r="D55" s="144"/>
      <c r="E55" s="144"/>
      <c r="F55" s="144"/>
      <c r="G55" s="144"/>
      <c r="H55" s="144"/>
      <c r="I55" s="144"/>
      <c r="J55" s="224"/>
    </row>
    <row r="56" spans="1:10" x14ac:dyDescent="0.35">
      <c r="A56" s="1"/>
      <c r="B56" s="1"/>
      <c r="C56" s="143"/>
      <c r="D56" s="143"/>
      <c r="E56" s="143"/>
      <c r="F56" s="143"/>
      <c r="G56" s="143"/>
      <c r="H56" s="143"/>
      <c r="I56" s="143"/>
      <c r="J56" s="143"/>
    </row>
    <row r="57" spans="1:10" x14ac:dyDescent="0.35">
      <c r="A57" s="4"/>
      <c r="B57" s="4"/>
      <c r="C57" s="225"/>
      <c r="D57" s="143"/>
      <c r="E57" s="143"/>
      <c r="F57" s="143"/>
      <c r="G57" s="143"/>
      <c r="H57" s="143"/>
      <c r="I57" s="143"/>
      <c r="J57" s="143"/>
    </row>
    <row r="58" spans="1:10" x14ac:dyDescent="0.35">
      <c r="A58" s="77"/>
      <c r="B58" s="53"/>
      <c r="C58" s="222"/>
      <c r="D58" s="223"/>
      <c r="E58" s="223"/>
      <c r="F58" s="223"/>
      <c r="G58" s="223"/>
      <c r="H58" s="223"/>
      <c r="I58" s="223"/>
      <c r="J58" s="224"/>
    </row>
    <row r="59" spans="1:10" x14ac:dyDescent="0.35">
      <c r="A59" s="77"/>
      <c r="B59" s="74"/>
      <c r="C59" s="222"/>
      <c r="D59" s="224"/>
      <c r="E59" s="224"/>
      <c r="F59" s="224"/>
      <c r="G59" s="224"/>
      <c r="H59" s="224"/>
      <c r="I59" s="224"/>
      <c r="J59" s="224"/>
    </row>
    <row r="60" spans="1:10" x14ac:dyDescent="0.35">
      <c r="A60" s="77"/>
      <c r="B60" s="53"/>
      <c r="C60" s="222"/>
      <c r="D60" s="224"/>
      <c r="E60" s="224"/>
      <c r="F60" s="224"/>
      <c r="G60" s="224"/>
      <c r="H60" s="224"/>
      <c r="I60" s="224"/>
      <c r="J60" s="224"/>
    </row>
    <row r="61" spans="1:10" x14ac:dyDescent="0.35">
      <c r="A61" s="77"/>
      <c r="B61" s="53"/>
      <c r="C61" s="224"/>
      <c r="D61" s="224"/>
      <c r="E61" s="224"/>
      <c r="F61" s="224"/>
      <c r="G61" s="224"/>
      <c r="H61" s="224"/>
      <c r="I61" s="224"/>
      <c r="J61" s="224"/>
    </row>
    <row r="62" spans="1:10" x14ac:dyDescent="0.35">
      <c r="A62" s="77"/>
      <c r="B62" s="53"/>
      <c r="C62" s="224"/>
      <c r="D62" s="224"/>
      <c r="E62" s="224"/>
      <c r="F62" s="224"/>
      <c r="G62" s="224"/>
      <c r="H62" s="224"/>
      <c r="I62" s="224"/>
      <c r="J62" s="224"/>
    </row>
    <row r="63" spans="1:10" x14ac:dyDescent="0.35">
      <c r="A63" s="77"/>
      <c r="B63" s="53"/>
      <c r="C63" s="144"/>
      <c r="D63" s="144"/>
      <c r="E63" s="144"/>
      <c r="F63" s="144"/>
      <c r="G63" s="144"/>
      <c r="H63" s="144"/>
      <c r="I63" s="144"/>
      <c r="J63" s="224"/>
    </row>
    <row r="64" spans="1:10" x14ac:dyDescent="0.35">
      <c r="A64" s="77"/>
      <c r="B64" s="74"/>
      <c r="C64" s="144"/>
      <c r="D64" s="144"/>
      <c r="E64" s="144"/>
      <c r="F64" s="144"/>
      <c r="G64" s="144"/>
      <c r="H64" s="144"/>
      <c r="I64" s="144"/>
      <c r="J64" s="224"/>
    </row>
    <row r="65" spans="1:10" x14ac:dyDescent="0.35">
      <c r="A65" s="77"/>
      <c r="B65" s="53"/>
      <c r="C65" s="144"/>
      <c r="D65" s="144"/>
      <c r="E65" s="144"/>
      <c r="F65" s="144"/>
      <c r="G65" s="144"/>
      <c r="H65" s="144"/>
      <c r="I65" s="144"/>
      <c r="J65" s="224"/>
    </row>
    <row r="66" spans="1:10" x14ac:dyDescent="0.35">
      <c r="A66" s="77"/>
      <c r="B66" s="53"/>
      <c r="C66" s="144"/>
      <c r="D66" s="144"/>
      <c r="E66" s="144"/>
      <c r="F66" s="144"/>
      <c r="G66" s="144"/>
      <c r="H66" s="144"/>
      <c r="I66" s="144"/>
      <c r="J66" s="224"/>
    </row>
    <row r="67" spans="1:10" x14ac:dyDescent="0.35">
      <c r="A67" s="77"/>
      <c r="B67" s="53"/>
      <c r="C67" s="144"/>
      <c r="D67" s="144"/>
      <c r="E67" s="144"/>
      <c r="F67" s="144"/>
      <c r="G67" s="144"/>
      <c r="H67" s="144"/>
      <c r="I67" s="144"/>
      <c r="J67" s="224"/>
    </row>
  </sheetData>
  <mergeCells count="3">
    <mergeCell ref="A3:C3"/>
    <mergeCell ref="AI3:AK3"/>
    <mergeCell ref="AI24:AJ24"/>
  </mergeCells>
  <hyperlinks>
    <hyperlink ref="AB1" location="ÍNDICE!A1" display="INDICE"/>
  </hyperlink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7"/>
  <sheetViews>
    <sheetView workbookViewId="0">
      <selection activeCell="AB1" sqref="AB1"/>
    </sheetView>
  </sheetViews>
  <sheetFormatPr baseColWidth="10" defaultRowHeight="14.5" x14ac:dyDescent="0.35"/>
  <cols>
    <col min="1" max="1" width="23.54296875" bestFit="1" customWidth="1"/>
    <col min="2" max="2" width="15" customWidth="1"/>
    <col min="3" max="3" width="10" bestFit="1" customWidth="1"/>
    <col min="4" max="7" width="6.7265625" hidden="1" customWidth="1"/>
    <col min="8" max="9" width="7.1796875" hidden="1" customWidth="1"/>
    <col min="10" max="10" width="16.1796875" bestFit="1" customWidth="1"/>
    <col min="11" max="11" width="7.1796875" hidden="1" customWidth="1"/>
    <col min="12" max="13" width="6.7265625" hidden="1" customWidth="1"/>
    <col min="14" max="14" width="7.1796875" hidden="1" customWidth="1"/>
    <col min="15" max="15" width="6.7265625" hidden="1" customWidth="1"/>
    <col min="16" max="19" width="7.1796875" hidden="1" customWidth="1"/>
    <col min="20" max="20" width="6.7265625" hidden="1" customWidth="1"/>
    <col min="21" max="21" width="7.1796875" hidden="1" customWidth="1"/>
    <col min="22" max="22" width="8.1796875" hidden="1" customWidth="1"/>
    <col min="23" max="23" width="10.26953125" customWidth="1"/>
    <col min="24" max="24" width="9.1796875" hidden="1" customWidth="1"/>
    <col min="25" max="25" width="5.54296875" hidden="1" customWidth="1"/>
    <col min="35" max="35" width="16.81640625" customWidth="1"/>
  </cols>
  <sheetData>
    <row r="1" spans="1:40" x14ac:dyDescent="0.35">
      <c r="AA1" s="43" t="s">
        <v>124</v>
      </c>
      <c r="AB1" s="152" t="s">
        <v>125</v>
      </c>
      <c r="AC1" s="198" t="s">
        <v>217</v>
      </c>
      <c r="AD1" t="s">
        <v>244</v>
      </c>
    </row>
    <row r="2" spans="1:40" ht="18.5" x14ac:dyDescent="0.45">
      <c r="A2" s="50" t="s">
        <v>83</v>
      </c>
      <c r="B2" s="43"/>
      <c r="C2" s="44"/>
    </row>
    <row r="3" spans="1:40" x14ac:dyDescent="0.35">
      <c r="A3" s="270" t="s">
        <v>211</v>
      </c>
      <c r="B3" s="270"/>
      <c r="C3" s="270"/>
      <c r="D3" s="49"/>
      <c r="AI3" s="270" t="s">
        <v>211</v>
      </c>
      <c r="AJ3" s="270"/>
      <c r="AK3" s="270"/>
      <c r="AL3" s="49"/>
    </row>
    <row r="4" spans="1:40" ht="15.5" x14ac:dyDescent="0.35">
      <c r="A4" s="39" t="s">
        <v>79</v>
      </c>
      <c r="B4" s="41" t="s">
        <v>102</v>
      </c>
      <c r="C4" s="41" t="s">
        <v>103</v>
      </c>
      <c r="D4" s="41" t="s">
        <v>104</v>
      </c>
      <c r="E4" s="41" t="s">
        <v>105</v>
      </c>
      <c r="F4" s="41" t="s">
        <v>106</v>
      </c>
      <c r="G4" s="41" t="s">
        <v>107</v>
      </c>
      <c r="H4" s="41" t="s">
        <v>108</v>
      </c>
      <c r="I4" s="41" t="s">
        <v>109</v>
      </c>
      <c r="J4" s="46" t="s">
        <v>132</v>
      </c>
      <c r="K4" s="41" t="s">
        <v>110</v>
      </c>
      <c r="L4" s="41" t="s">
        <v>111</v>
      </c>
      <c r="M4" s="41" t="s">
        <v>112</v>
      </c>
      <c r="N4" s="41" t="s">
        <v>113</v>
      </c>
      <c r="O4" s="41" t="s">
        <v>114</v>
      </c>
      <c r="P4" s="41" t="s">
        <v>115</v>
      </c>
      <c r="Q4" s="41" t="s">
        <v>116</v>
      </c>
      <c r="R4" s="41" t="s">
        <v>117</v>
      </c>
      <c r="S4" s="41" t="s">
        <v>118</v>
      </c>
      <c r="T4" s="41" t="s">
        <v>119</v>
      </c>
      <c r="U4" s="41" t="s">
        <v>120</v>
      </c>
      <c r="V4" s="41" t="s">
        <v>121</v>
      </c>
      <c r="W4" s="46" t="s">
        <v>126</v>
      </c>
      <c r="X4" s="41" t="s">
        <v>122</v>
      </c>
      <c r="Y4" s="41" t="s">
        <v>123</v>
      </c>
      <c r="Z4" s="46" t="s">
        <v>127</v>
      </c>
      <c r="AI4" s="39" t="s">
        <v>79</v>
      </c>
      <c r="AJ4" s="41" t="s">
        <v>102</v>
      </c>
      <c r="AK4" s="41" t="s">
        <v>103</v>
      </c>
      <c r="AL4" s="48" t="s">
        <v>132</v>
      </c>
      <c r="AM4" s="46" t="s">
        <v>126</v>
      </c>
      <c r="AN4" s="46" t="s">
        <v>127</v>
      </c>
    </row>
    <row r="5" spans="1:40" x14ac:dyDescent="0.35">
      <c r="A5" s="33" t="s">
        <v>0</v>
      </c>
      <c r="B5" s="96">
        <v>164.49</v>
      </c>
      <c r="C5" s="96">
        <v>190.11</v>
      </c>
      <c r="D5" s="96">
        <v>112.58</v>
      </c>
      <c r="E5" s="96">
        <v>33.94</v>
      </c>
      <c r="F5" s="96">
        <v>106.01</v>
      </c>
      <c r="G5" s="96">
        <v>26.22</v>
      </c>
      <c r="H5" s="96">
        <v>0</v>
      </c>
      <c r="I5" s="96">
        <v>149.66</v>
      </c>
      <c r="J5" s="96">
        <f>SUM(D5:I5)</f>
        <v>428.40999999999997</v>
      </c>
      <c r="K5" s="96">
        <v>0</v>
      </c>
      <c r="L5" s="96">
        <v>48.92</v>
      </c>
      <c r="M5" s="96">
        <v>0</v>
      </c>
      <c r="N5" s="96">
        <v>116.91</v>
      </c>
      <c r="O5" s="96">
        <v>63.46</v>
      </c>
      <c r="P5" s="96">
        <v>0</v>
      </c>
      <c r="Q5" s="96">
        <v>0</v>
      </c>
      <c r="R5" s="96">
        <v>0</v>
      </c>
      <c r="S5" s="96">
        <v>0</v>
      </c>
      <c r="T5" s="96">
        <v>0</v>
      </c>
      <c r="U5" s="96">
        <v>0</v>
      </c>
      <c r="V5" s="96">
        <v>0</v>
      </c>
      <c r="W5" s="96">
        <f>SUM(L5:V5)</f>
        <v>229.29</v>
      </c>
      <c r="X5" s="96">
        <v>149.63</v>
      </c>
      <c r="Y5" s="96">
        <v>257.43</v>
      </c>
      <c r="Z5" s="96">
        <f>SUM(X5:Y5)</f>
        <v>407.06</v>
      </c>
      <c r="AI5" s="33" t="s">
        <v>0</v>
      </c>
      <c r="AJ5" s="97">
        <f>IFERROR(B5/SUM($B5+$C5+$J5+$W5+$Z5),"")</f>
        <v>0.1158902603990531</v>
      </c>
      <c r="AK5" s="97">
        <f t="shared" ref="AK5:AK21" si="0">IFERROR(C5/SUM($B5+$C5+$J5+$W5+$Z5),"")</f>
        <v>0.1339406493067298</v>
      </c>
      <c r="AL5" s="97">
        <f>IFERROR(J5/SUM($B5+$C5+$J5+$W5+$Z5),"")</f>
        <v>0.3018332206064705</v>
      </c>
      <c r="AM5" s="97">
        <f>IFERROR(W5/SUM($B5+$C5+$J5+$W5+$Z5),"")</f>
        <v>0.16154463983767331</v>
      </c>
      <c r="AN5" s="97">
        <f>IFERROR(Z5/SUM($B5+$C5+$J5+$W5+$Z5),"")</f>
        <v>0.28679122985007327</v>
      </c>
    </row>
    <row r="6" spans="1:40" x14ac:dyDescent="0.35">
      <c r="A6" s="33" t="s">
        <v>1</v>
      </c>
      <c r="B6" s="96">
        <v>1423.56666666667</v>
      </c>
      <c r="C6" s="96">
        <v>1224.9100000000001</v>
      </c>
      <c r="D6" s="96">
        <v>853.5</v>
      </c>
      <c r="E6" s="96">
        <v>294.44</v>
      </c>
      <c r="F6" s="96">
        <v>311.29000000000002</v>
      </c>
      <c r="G6" s="96">
        <v>167.85</v>
      </c>
      <c r="H6" s="96">
        <v>160.08000000000001</v>
      </c>
      <c r="I6" s="96">
        <v>147.11000000000001</v>
      </c>
      <c r="J6" s="96">
        <f t="shared" ref="J6:J21" si="1">SUM(D6:I6)</f>
        <v>1934.27</v>
      </c>
      <c r="K6" s="96">
        <v>43.73</v>
      </c>
      <c r="L6" s="96">
        <v>194.43</v>
      </c>
      <c r="M6" s="96">
        <v>109.33</v>
      </c>
      <c r="N6" s="96">
        <v>170.63</v>
      </c>
      <c r="O6" s="96">
        <v>60.56</v>
      </c>
      <c r="P6" s="96">
        <v>271.29000000000002</v>
      </c>
      <c r="Q6" s="96">
        <v>71.540000000000006</v>
      </c>
      <c r="R6" s="96">
        <v>151.87</v>
      </c>
      <c r="S6" s="96">
        <v>164.41</v>
      </c>
      <c r="T6" s="96">
        <v>0</v>
      </c>
      <c r="U6" s="96">
        <v>183.89</v>
      </c>
      <c r="V6" s="96">
        <v>296.79000000000002</v>
      </c>
      <c r="W6" s="96">
        <f t="shared" ref="W6:W21" si="2">SUM(L6:V6)</f>
        <v>1674.7400000000002</v>
      </c>
      <c r="X6" s="96">
        <v>363.09</v>
      </c>
      <c r="Y6" s="96">
        <v>756.3</v>
      </c>
      <c r="Z6" s="96">
        <f t="shared" ref="Z6:Z21" si="3">SUM(X6:Y6)</f>
        <v>1119.3899999999999</v>
      </c>
      <c r="AI6" s="33" t="s">
        <v>1</v>
      </c>
      <c r="AJ6" s="97">
        <f t="shared" ref="AJ6:AJ21" si="4">IFERROR(B6/SUM($B6+$C6+$J6+$W6+$Z6),"")</f>
        <v>0.19297688317052017</v>
      </c>
      <c r="AK6" s="97">
        <f t="shared" si="0"/>
        <v>0.1660472386009797</v>
      </c>
      <c r="AL6" s="97">
        <f t="shared" ref="AL6:AL21" si="5">IFERROR(J6/SUM($B6+$C6+$J6+$W6+$Z6),"")</f>
        <v>0.26220717620781686</v>
      </c>
      <c r="AM6" s="97">
        <f t="shared" ref="AM6:AM21" si="6">IFERROR(W6/SUM($B6+$C6+$J6+$W6+$Z6),"")</f>
        <v>0.22702562014728001</v>
      </c>
      <c r="AN6" s="97">
        <f t="shared" ref="AN6:AN21" si="7">IFERROR(Z6/SUM($B6+$C6+$J6+$W6+$Z6),"")</f>
        <v>0.15174308187340346</v>
      </c>
    </row>
    <row r="7" spans="1:40" x14ac:dyDescent="0.35">
      <c r="A7" s="33" t="s">
        <v>68</v>
      </c>
      <c r="B7" s="96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f t="shared" si="1"/>
        <v>0</v>
      </c>
      <c r="K7" s="96">
        <v>0</v>
      </c>
      <c r="L7" s="96">
        <v>0</v>
      </c>
      <c r="M7" s="96">
        <v>0</v>
      </c>
      <c r="N7" s="96">
        <v>0</v>
      </c>
      <c r="O7" s="96">
        <v>0</v>
      </c>
      <c r="P7" s="96">
        <v>0</v>
      </c>
      <c r="Q7" s="96">
        <v>0</v>
      </c>
      <c r="R7" s="96">
        <v>0</v>
      </c>
      <c r="S7" s="96">
        <v>0</v>
      </c>
      <c r="T7" s="96">
        <v>0</v>
      </c>
      <c r="U7" s="96">
        <v>0</v>
      </c>
      <c r="V7" s="96">
        <v>0</v>
      </c>
      <c r="W7" s="96">
        <f t="shared" si="2"/>
        <v>0</v>
      </c>
      <c r="X7" s="96">
        <v>0</v>
      </c>
      <c r="Y7" s="96">
        <v>0</v>
      </c>
      <c r="Z7" s="96">
        <f t="shared" si="3"/>
        <v>0</v>
      </c>
      <c r="AI7" s="33" t="s">
        <v>68</v>
      </c>
      <c r="AJ7" s="97" t="str">
        <f t="shared" si="4"/>
        <v/>
      </c>
      <c r="AK7" s="97" t="str">
        <f t="shared" si="0"/>
        <v/>
      </c>
      <c r="AL7" s="97" t="str">
        <f t="shared" si="5"/>
        <v/>
      </c>
      <c r="AM7" s="97" t="str">
        <f t="shared" si="6"/>
        <v/>
      </c>
      <c r="AN7" s="97" t="str">
        <f t="shared" si="7"/>
        <v/>
      </c>
    </row>
    <row r="8" spans="1:40" x14ac:dyDescent="0.35">
      <c r="A8" s="33" t="s">
        <v>2</v>
      </c>
      <c r="B8" s="96">
        <v>465.46</v>
      </c>
      <c r="C8" s="96">
        <v>79.290000000000006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f t="shared" si="1"/>
        <v>0</v>
      </c>
      <c r="K8" s="96">
        <v>0</v>
      </c>
      <c r="L8" s="96">
        <v>0</v>
      </c>
      <c r="M8" s="96">
        <v>0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96">
        <v>0</v>
      </c>
      <c r="T8" s="96">
        <v>0</v>
      </c>
      <c r="U8" s="96">
        <v>0</v>
      </c>
      <c r="V8" s="96">
        <v>0</v>
      </c>
      <c r="W8" s="96">
        <f t="shared" si="2"/>
        <v>0</v>
      </c>
      <c r="X8" s="96">
        <v>0</v>
      </c>
      <c r="Y8" s="96">
        <v>0</v>
      </c>
      <c r="Z8" s="96">
        <f t="shared" si="3"/>
        <v>0</v>
      </c>
      <c r="AI8" s="33" t="s">
        <v>2</v>
      </c>
      <c r="AJ8" s="97">
        <f t="shared" si="4"/>
        <v>0.85444699403396052</v>
      </c>
      <c r="AK8" s="97">
        <f t="shared" si="0"/>
        <v>0.14555300596603948</v>
      </c>
      <c r="AL8" s="97">
        <f t="shared" si="5"/>
        <v>0</v>
      </c>
      <c r="AM8" s="97">
        <f t="shared" si="6"/>
        <v>0</v>
      </c>
      <c r="AN8" s="97">
        <f t="shared" si="7"/>
        <v>0</v>
      </c>
    </row>
    <row r="9" spans="1:40" x14ac:dyDescent="0.35">
      <c r="A9" s="33" t="s">
        <v>3</v>
      </c>
      <c r="B9" s="96">
        <v>0.12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f t="shared" si="1"/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96">
        <v>0</v>
      </c>
      <c r="T9" s="96">
        <v>0</v>
      </c>
      <c r="U9" s="96">
        <v>0</v>
      </c>
      <c r="V9" s="96">
        <v>0</v>
      </c>
      <c r="W9" s="96">
        <f t="shared" si="2"/>
        <v>0</v>
      </c>
      <c r="X9" s="96">
        <v>0</v>
      </c>
      <c r="Y9" s="96">
        <v>0</v>
      </c>
      <c r="Z9" s="96">
        <f t="shared" si="3"/>
        <v>0</v>
      </c>
      <c r="AI9" s="33" t="s">
        <v>3</v>
      </c>
      <c r="AJ9" s="97">
        <f t="shared" si="4"/>
        <v>1</v>
      </c>
      <c r="AK9" s="97">
        <f t="shared" si="0"/>
        <v>0</v>
      </c>
      <c r="AL9" s="97">
        <f t="shared" si="5"/>
        <v>0</v>
      </c>
      <c r="AM9" s="97">
        <f t="shared" si="6"/>
        <v>0</v>
      </c>
      <c r="AN9" s="97">
        <f t="shared" si="7"/>
        <v>0</v>
      </c>
    </row>
    <row r="10" spans="1:40" x14ac:dyDescent="0.35">
      <c r="A10" s="33" t="s">
        <v>4</v>
      </c>
      <c r="B10" s="96">
        <v>14.1</v>
      </c>
      <c r="C10" s="96">
        <v>7.79</v>
      </c>
      <c r="D10" s="96">
        <v>24.83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f t="shared" si="1"/>
        <v>24.83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6">
        <v>66.47</v>
      </c>
      <c r="Q10" s="96">
        <v>0</v>
      </c>
      <c r="R10" s="96">
        <v>0</v>
      </c>
      <c r="S10" s="96">
        <v>0</v>
      </c>
      <c r="T10" s="96">
        <v>0</v>
      </c>
      <c r="U10" s="96">
        <v>0</v>
      </c>
      <c r="V10" s="96">
        <v>0</v>
      </c>
      <c r="W10" s="96">
        <f t="shared" si="2"/>
        <v>66.47</v>
      </c>
      <c r="X10" s="96">
        <v>0</v>
      </c>
      <c r="Y10" s="96">
        <v>0</v>
      </c>
      <c r="Z10" s="96">
        <f t="shared" si="3"/>
        <v>0</v>
      </c>
      <c r="AI10" s="33" t="s">
        <v>4</v>
      </c>
      <c r="AJ10" s="97">
        <f t="shared" si="4"/>
        <v>0.12456930824277763</v>
      </c>
      <c r="AK10" s="97">
        <f t="shared" si="0"/>
        <v>6.8822334128456578E-2</v>
      </c>
      <c r="AL10" s="97">
        <f t="shared" si="5"/>
        <v>0.21936566834526017</v>
      </c>
      <c r="AM10" s="97">
        <f t="shared" si="6"/>
        <v>0.58724268928350565</v>
      </c>
      <c r="AN10" s="97">
        <f t="shared" si="7"/>
        <v>0</v>
      </c>
    </row>
    <row r="11" spans="1:40" x14ac:dyDescent="0.35">
      <c r="A11" s="33" t="s">
        <v>5</v>
      </c>
      <c r="B11" s="96">
        <v>0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f t="shared" si="1"/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>
        <v>0</v>
      </c>
      <c r="U11" s="96">
        <v>0</v>
      </c>
      <c r="V11" s="96">
        <v>0</v>
      </c>
      <c r="W11" s="96">
        <f t="shared" si="2"/>
        <v>0</v>
      </c>
      <c r="X11" s="96">
        <v>0</v>
      </c>
      <c r="Y11" s="96">
        <v>0</v>
      </c>
      <c r="Z11" s="96">
        <f t="shared" si="3"/>
        <v>0</v>
      </c>
      <c r="AI11" s="33" t="s">
        <v>5</v>
      </c>
      <c r="AJ11" s="97" t="str">
        <f t="shared" si="4"/>
        <v/>
      </c>
      <c r="AK11" s="97" t="str">
        <f t="shared" si="0"/>
        <v/>
      </c>
      <c r="AL11" s="97" t="str">
        <f t="shared" si="5"/>
        <v/>
      </c>
      <c r="AM11" s="97" t="str">
        <f t="shared" si="6"/>
        <v/>
      </c>
      <c r="AN11" s="97" t="str">
        <f t="shared" si="7"/>
        <v/>
      </c>
    </row>
    <row r="12" spans="1:40" x14ac:dyDescent="0.35">
      <c r="A12" s="33" t="s">
        <v>6</v>
      </c>
      <c r="B12" s="96">
        <v>2836.13333333334</v>
      </c>
      <c r="C12" s="96">
        <v>1979.43</v>
      </c>
      <c r="D12" s="96">
        <v>1011.02</v>
      </c>
      <c r="E12" s="96">
        <v>627.25</v>
      </c>
      <c r="F12" s="96">
        <v>381.75</v>
      </c>
      <c r="G12" s="96">
        <v>238.59</v>
      </c>
      <c r="H12" s="96">
        <v>224.21</v>
      </c>
      <c r="I12" s="96">
        <v>189.53</v>
      </c>
      <c r="J12" s="96">
        <f t="shared" si="1"/>
        <v>2672.3500000000004</v>
      </c>
      <c r="K12" s="96">
        <v>171.85</v>
      </c>
      <c r="L12" s="96">
        <v>46.63</v>
      </c>
      <c r="M12" s="96">
        <v>53.19</v>
      </c>
      <c r="N12" s="96">
        <v>230.5</v>
      </c>
      <c r="O12" s="96">
        <v>128.63999999999999</v>
      </c>
      <c r="P12" s="96">
        <v>0</v>
      </c>
      <c r="Q12" s="96">
        <v>74.510000000000005</v>
      </c>
      <c r="R12" s="96">
        <v>0</v>
      </c>
      <c r="S12" s="96">
        <v>83.44</v>
      </c>
      <c r="T12" s="96">
        <v>0</v>
      </c>
      <c r="U12" s="96">
        <v>0</v>
      </c>
      <c r="V12" s="96">
        <v>97.69</v>
      </c>
      <c r="W12" s="96">
        <f t="shared" si="2"/>
        <v>714.60000000000014</v>
      </c>
      <c r="X12" s="96">
        <v>333.37</v>
      </c>
      <c r="Y12" s="96">
        <v>348.91</v>
      </c>
      <c r="Z12" s="96">
        <f t="shared" si="3"/>
        <v>682.28</v>
      </c>
      <c r="AI12" s="33" t="s">
        <v>6</v>
      </c>
      <c r="AJ12" s="97">
        <f t="shared" si="4"/>
        <v>0.31921207696446185</v>
      </c>
      <c r="AK12" s="97">
        <f t="shared" si="0"/>
        <v>0.22278852481280734</v>
      </c>
      <c r="AL12" s="97">
        <f t="shared" si="5"/>
        <v>0.30077795844435307</v>
      </c>
      <c r="AM12" s="97">
        <f t="shared" si="6"/>
        <v>8.042955791881104E-2</v>
      </c>
      <c r="AN12" s="97">
        <f t="shared" si="7"/>
        <v>7.679188185956673E-2</v>
      </c>
    </row>
    <row r="13" spans="1:40" x14ac:dyDescent="0.35">
      <c r="A13" s="33" t="s">
        <v>7</v>
      </c>
      <c r="B13" s="96">
        <v>809.29899999999895</v>
      </c>
      <c r="C13" s="96">
        <v>579.52</v>
      </c>
      <c r="D13" s="96">
        <v>221.87</v>
      </c>
      <c r="E13" s="96">
        <v>141.72999999999999</v>
      </c>
      <c r="F13" s="96">
        <v>274.08</v>
      </c>
      <c r="G13" s="96">
        <v>82.81</v>
      </c>
      <c r="H13" s="96">
        <v>66.64</v>
      </c>
      <c r="I13" s="96">
        <v>76.180000000000007</v>
      </c>
      <c r="J13" s="96">
        <f t="shared" si="1"/>
        <v>863.31</v>
      </c>
      <c r="K13" s="96">
        <v>0</v>
      </c>
      <c r="L13" s="96">
        <v>45.34</v>
      </c>
      <c r="M13" s="96">
        <v>105.8</v>
      </c>
      <c r="N13" s="96">
        <v>58.08</v>
      </c>
      <c r="O13" s="96">
        <v>0</v>
      </c>
      <c r="P13" s="96">
        <v>267.66000000000003</v>
      </c>
      <c r="Q13" s="96">
        <v>145.36000000000001</v>
      </c>
      <c r="R13" s="96">
        <v>0</v>
      </c>
      <c r="S13" s="96">
        <v>82.87</v>
      </c>
      <c r="T13" s="96">
        <v>0</v>
      </c>
      <c r="U13" s="96">
        <v>365.39</v>
      </c>
      <c r="V13" s="96">
        <v>0</v>
      </c>
      <c r="W13" s="96">
        <f t="shared" si="2"/>
        <v>1070.5</v>
      </c>
      <c r="X13" s="96">
        <v>340.75</v>
      </c>
      <c r="Y13" s="96">
        <v>667.66</v>
      </c>
      <c r="Z13" s="96">
        <f t="shared" si="3"/>
        <v>1008.41</v>
      </c>
      <c r="AI13" s="33" t="s">
        <v>7</v>
      </c>
      <c r="AJ13" s="97">
        <f t="shared" si="4"/>
        <v>0.18686024300404572</v>
      </c>
      <c r="AK13" s="97">
        <f t="shared" si="0"/>
        <v>0.13380622986770613</v>
      </c>
      <c r="AL13" s="97">
        <f t="shared" si="5"/>
        <v>0.19933092267236571</v>
      </c>
      <c r="AM13" s="97">
        <f t="shared" si="6"/>
        <v>0.24716932819122622</v>
      </c>
      <c r="AN13" s="97">
        <f t="shared" si="7"/>
        <v>0.23283327626465619</v>
      </c>
    </row>
    <row r="14" spans="1:40" x14ac:dyDescent="0.35">
      <c r="A14" s="33" t="s">
        <v>8</v>
      </c>
      <c r="B14" s="96">
        <v>0.06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f t="shared" si="1"/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96">
        <v>0</v>
      </c>
      <c r="V14" s="96">
        <v>0</v>
      </c>
      <c r="W14" s="96">
        <f t="shared" si="2"/>
        <v>0</v>
      </c>
      <c r="X14" s="96">
        <v>0</v>
      </c>
      <c r="Y14" s="96">
        <v>0</v>
      </c>
      <c r="Z14" s="96">
        <f t="shared" si="3"/>
        <v>0</v>
      </c>
      <c r="AI14" s="33" t="s">
        <v>8</v>
      </c>
      <c r="AJ14" s="97">
        <f t="shared" si="4"/>
        <v>1</v>
      </c>
      <c r="AK14" s="97">
        <f t="shared" si="0"/>
        <v>0</v>
      </c>
      <c r="AL14" s="97">
        <f t="shared" si="5"/>
        <v>0</v>
      </c>
      <c r="AM14" s="97">
        <f t="shared" si="6"/>
        <v>0</v>
      </c>
      <c r="AN14" s="97">
        <f t="shared" si="7"/>
        <v>0</v>
      </c>
    </row>
    <row r="15" spans="1:40" x14ac:dyDescent="0.35">
      <c r="A15" s="33" t="s">
        <v>241</v>
      </c>
      <c r="B15" s="96">
        <v>2.1800000000000002</v>
      </c>
      <c r="C15" s="96">
        <v>0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f t="shared" si="1"/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f t="shared" si="2"/>
        <v>0</v>
      </c>
      <c r="X15" s="96">
        <v>0</v>
      </c>
      <c r="Y15" s="96">
        <v>0</v>
      </c>
      <c r="Z15" s="96">
        <f t="shared" si="3"/>
        <v>0</v>
      </c>
      <c r="AI15" s="33" t="s">
        <v>241</v>
      </c>
      <c r="AJ15" s="97">
        <f t="shared" si="4"/>
        <v>1</v>
      </c>
      <c r="AK15" s="97">
        <f t="shared" si="0"/>
        <v>0</v>
      </c>
      <c r="AL15" s="97">
        <f t="shared" si="5"/>
        <v>0</v>
      </c>
      <c r="AM15" s="97">
        <f t="shared" si="6"/>
        <v>0</v>
      </c>
      <c r="AN15" s="97">
        <f t="shared" si="7"/>
        <v>0</v>
      </c>
    </row>
    <row r="16" spans="1:40" x14ac:dyDescent="0.35">
      <c r="A16" s="33" t="s">
        <v>10</v>
      </c>
      <c r="B16" s="96">
        <v>40.488999999999997</v>
      </c>
      <c r="C16" s="96">
        <v>5.77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f t="shared" si="1"/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f t="shared" si="2"/>
        <v>0</v>
      </c>
      <c r="X16" s="96">
        <v>0</v>
      </c>
      <c r="Y16" s="96">
        <v>0</v>
      </c>
      <c r="Z16" s="96">
        <f t="shared" si="3"/>
        <v>0</v>
      </c>
      <c r="AI16" s="33" t="s">
        <v>10</v>
      </c>
      <c r="AJ16" s="97">
        <f t="shared" si="4"/>
        <v>0.8752675155104952</v>
      </c>
      <c r="AK16" s="97">
        <f t="shared" si="0"/>
        <v>0.12473248448950473</v>
      </c>
      <c r="AL16" s="97">
        <f t="shared" si="5"/>
        <v>0</v>
      </c>
      <c r="AM16" s="97">
        <f t="shared" si="6"/>
        <v>0</v>
      </c>
      <c r="AN16" s="97">
        <f t="shared" si="7"/>
        <v>0</v>
      </c>
    </row>
    <row r="17" spans="1:40" x14ac:dyDescent="0.35">
      <c r="A17" s="33" t="s">
        <v>11</v>
      </c>
      <c r="B17" s="96">
        <v>0.14000000000000001</v>
      </c>
      <c r="C17" s="96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f t="shared" si="1"/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f t="shared" si="2"/>
        <v>0</v>
      </c>
      <c r="X17" s="96">
        <v>0</v>
      </c>
      <c r="Y17" s="96">
        <v>0</v>
      </c>
      <c r="Z17" s="96">
        <f t="shared" si="3"/>
        <v>0</v>
      </c>
      <c r="AI17" s="33" t="s">
        <v>11</v>
      </c>
      <c r="AJ17" s="97">
        <f t="shared" si="4"/>
        <v>1</v>
      </c>
      <c r="AK17" s="97">
        <f t="shared" si="0"/>
        <v>0</v>
      </c>
      <c r="AL17" s="97">
        <f t="shared" si="5"/>
        <v>0</v>
      </c>
      <c r="AM17" s="97">
        <f t="shared" si="6"/>
        <v>0</v>
      </c>
      <c r="AN17" s="97">
        <f t="shared" si="7"/>
        <v>0</v>
      </c>
    </row>
    <row r="18" spans="1:40" x14ac:dyDescent="0.35">
      <c r="A18" s="33" t="s">
        <v>12</v>
      </c>
      <c r="B18" s="96">
        <v>580.12416666666695</v>
      </c>
      <c r="C18" s="96">
        <v>466.495</v>
      </c>
      <c r="D18" s="96">
        <v>255.59666666666701</v>
      </c>
      <c r="E18" s="96">
        <v>108.73</v>
      </c>
      <c r="F18" s="96">
        <v>224.7</v>
      </c>
      <c r="G18" s="96">
        <v>113.425</v>
      </c>
      <c r="H18" s="96">
        <v>64.760000000000005</v>
      </c>
      <c r="I18" s="96">
        <v>70.599999999999994</v>
      </c>
      <c r="J18" s="96">
        <f t="shared" si="1"/>
        <v>837.81166666666695</v>
      </c>
      <c r="K18" s="96">
        <v>83.26</v>
      </c>
      <c r="L18" s="96">
        <v>0</v>
      </c>
      <c r="M18" s="96">
        <v>0</v>
      </c>
      <c r="N18" s="96">
        <v>57.44</v>
      </c>
      <c r="O18" s="96">
        <v>0</v>
      </c>
      <c r="P18" s="96">
        <v>69.67</v>
      </c>
      <c r="Q18" s="96">
        <v>0</v>
      </c>
      <c r="R18" s="96">
        <v>153.61000000000001</v>
      </c>
      <c r="S18" s="96">
        <v>0</v>
      </c>
      <c r="T18" s="96">
        <v>0</v>
      </c>
      <c r="U18" s="96">
        <v>0</v>
      </c>
      <c r="V18" s="96">
        <v>0</v>
      </c>
      <c r="W18" s="96">
        <f t="shared" si="2"/>
        <v>280.72000000000003</v>
      </c>
      <c r="X18" s="96">
        <v>113.29</v>
      </c>
      <c r="Y18" s="96">
        <v>675.06</v>
      </c>
      <c r="Z18" s="96">
        <f t="shared" si="3"/>
        <v>788.34999999999991</v>
      </c>
      <c r="AI18" s="33" t="s">
        <v>12</v>
      </c>
      <c r="AJ18" s="97">
        <f t="shared" si="4"/>
        <v>0.19641916471441664</v>
      </c>
      <c r="AK18" s="97">
        <f t="shared" si="0"/>
        <v>0.15794645958285095</v>
      </c>
      <c r="AL18" s="97">
        <f t="shared" si="5"/>
        <v>0.28366732022252694</v>
      </c>
      <c r="AM18" s="97">
        <f t="shared" si="6"/>
        <v>9.5046528117338713E-2</v>
      </c>
      <c r="AN18" s="97">
        <f t="shared" si="7"/>
        <v>0.26692052736286676</v>
      </c>
    </row>
    <row r="19" spans="1:40" x14ac:dyDescent="0.35">
      <c r="A19" s="33" t="s">
        <v>13</v>
      </c>
      <c r="B19" s="96">
        <v>16.7</v>
      </c>
      <c r="C19" s="96">
        <v>6.43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f t="shared" si="1"/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f t="shared" si="2"/>
        <v>0</v>
      </c>
      <c r="X19" s="96">
        <v>0</v>
      </c>
      <c r="Y19" s="96">
        <v>0</v>
      </c>
      <c r="Z19" s="96">
        <f t="shared" si="3"/>
        <v>0</v>
      </c>
      <c r="AI19" s="33" t="s">
        <v>13</v>
      </c>
      <c r="AJ19" s="97">
        <f t="shared" si="4"/>
        <v>0.72200605274535234</v>
      </c>
      <c r="AK19" s="97">
        <f t="shared" si="0"/>
        <v>0.27799394725464766</v>
      </c>
      <c r="AL19" s="97">
        <f t="shared" si="5"/>
        <v>0</v>
      </c>
      <c r="AM19" s="97">
        <f t="shared" si="6"/>
        <v>0</v>
      </c>
      <c r="AN19" s="97">
        <f t="shared" si="7"/>
        <v>0</v>
      </c>
    </row>
    <row r="20" spans="1:40" x14ac:dyDescent="0.35">
      <c r="A20" s="33" t="s">
        <v>14</v>
      </c>
      <c r="B20" s="96">
        <v>0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f t="shared" si="1"/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f t="shared" si="2"/>
        <v>0</v>
      </c>
      <c r="X20" s="96">
        <v>0</v>
      </c>
      <c r="Y20" s="96">
        <v>0</v>
      </c>
      <c r="Z20" s="96">
        <f t="shared" si="3"/>
        <v>0</v>
      </c>
      <c r="AI20" s="33" t="s">
        <v>14</v>
      </c>
      <c r="AJ20" s="97" t="str">
        <f t="shared" si="4"/>
        <v/>
      </c>
      <c r="AK20" s="97" t="str">
        <f t="shared" si="0"/>
        <v/>
      </c>
      <c r="AL20" s="97" t="str">
        <f t="shared" si="5"/>
        <v/>
      </c>
      <c r="AM20" s="97" t="str">
        <f t="shared" si="6"/>
        <v/>
      </c>
      <c r="AN20" s="97" t="str">
        <f t="shared" si="7"/>
        <v/>
      </c>
    </row>
    <row r="21" spans="1:40" x14ac:dyDescent="0.35">
      <c r="A21" s="40" t="s">
        <v>15</v>
      </c>
      <c r="B21" s="138">
        <v>6352.8621666666704</v>
      </c>
      <c r="C21" s="138">
        <v>4539.7449999999999</v>
      </c>
      <c r="D21" s="138">
        <v>2479.3966666666702</v>
      </c>
      <c r="E21" s="138">
        <v>1206.0899999999999</v>
      </c>
      <c r="F21" s="138">
        <v>1297.83</v>
      </c>
      <c r="G21" s="138">
        <v>628.89499999999998</v>
      </c>
      <c r="H21" s="138">
        <v>515.69000000000005</v>
      </c>
      <c r="I21" s="138">
        <v>633.08000000000004</v>
      </c>
      <c r="J21" s="139">
        <f t="shared" si="1"/>
        <v>6760.9816666666702</v>
      </c>
      <c r="K21" s="138">
        <v>298.83999999999997</v>
      </c>
      <c r="L21" s="138">
        <v>335.32</v>
      </c>
      <c r="M21" s="138">
        <v>268.32</v>
      </c>
      <c r="N21" s="138">
        <v>633.55999999999995</v>
      </c>
      <c r="O21" s="138">
        <v>252.66</v>
      </c>
      <c r="P21" s="138">
        <v>675.09</v>
      </c>
      <c r="Q21" s="138">
        <v>291.41000000000003</v>
      </c>
      <c r="R21" s="138">
        <v>305.48</v>
      </c>
      <c r="S21" s="138">
        <v>330.72</v>
      </c>
      <c r="T21" s="138">
        <v>0</v>
      </c>
      <c r="U21" s="138">
        <v>549.28</v>
      </c>
      <c r="V21" s="138">
        <v>394.48</v>
      </c>
      <c r="W21" s="139">
        <f t="shared" si="2"/>
        <v>4036.3199999999993</v>
      </c>
      <c r="X21" s="138">
        <v>1300.1300000000001</v>
      </c>
      <c r="Y21" s="138">
        <v>2705.36</v>
      </c>
      <c r="Z21" s="139">
        <f t="shared" si="3"/>
        <v>4005.4900000000002</v>
      </c>
      <c r="AI21" s="40" t="s">
        <v>15</v>
      </c>
      <c r="AJ21" s="136">
        <f t="shared" si="4"/>
        <v>0.24723734423711</v>
      </c>
      <c r="AK21" s="136">
        <f t="shared" si="0"/>
        <v>0.17667540517451777</v>
      </c>
      <c r="AL21" s="136">
        <f t="shared" si="5"/>
        <v>0.26312032401287305</v>
      </c>
      <c r="AM21" s="136">
        <f t="shared" si="6"/>
        <v>0.15708337613985135</v>
      </c>
      <c r="AN21" s="136">
        <f t="shared" si="7"/>
        <v>0.15588355043564767</v>
      </c>
    </row>
    <row r="22" spans="1:40" x14ac:dyDescent="0.35"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</row>
    <row r="23" spans="1:40" x14ac:dyDescent="0.35"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40" x14ac:dyDescent="0.35">
      <c r="A24" s="161" t="s">
        <v>210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I24" s="269" t="s">
        <v>210</v>
      </c>
      <c r="AJ24" s="269"/>
    </row>
    <row r="25" spans="1:40" ht="15.5" x14ac:dyDescent="0.35">
      <c r="A25" s="39" t="s">
        <v>79</v>
      </c>
      <c r="B25" s="146" t="s">
        <v>102</v>
      </c>
      <c r="C25" s="146" t="s">
        <v>103</v>
      </c>
      <c r="D25" s="146" t="s">
        <v>104</v>
      </c>
      <c r="E25" s="146" t="s">
        <v>105</v>
      </c>
      <c r="F25" s="146" t="s">
        <v>106</v>
      </c>
      <c r="G25" s="146" t="s">
        <v>107</v>
      </c>
      <c r="H25" s="146" t="s">
        <v>108</v>
      </c>
      <c r="I25" s="146" t="s">
        <v>109</v>
      </c>
      <c r="J25" s="147" t="s">
        <v>132</v>
      </c>
      <c r="K25" s="146" t="s">
        <v>110</v>
      </c>
      <c r="L25" s="146" t="s">
        <v>111</v>
      </c>
      <c r="M25" s="146" t="s">
        <v>112</v>
      </c>
      <c r="N25" s="146" t="s">
        <v>113</v>
      </c>
      <c r="O25" s="146" t="s">
        <v>114</v>
      </c>
      <c r="P25" s="146" t="s">
        <v>115</v>
      </c>
      <c r="Q25" s="146" t="s">
        <v>116</v>
      </c>
      <c r="R25" s="146" t="s">
        <v>117</v>
      </c>
      <c r="S25" s="146" t="s">
        <v>118</v>
      </c>
      <c r="T25" s="146" t="s">
        <v>119</v>
      </c>
      <c r="U25" s="146" t="s">
        <v>120</v>
      </c>
      <c r="V25" s="146" t="s">
        <v>121</v>
      </c>
      <c r="W25" s="147" t="s">
        <v>126</v>
      </c>
      <c r="X25" s="146" t="s">
        <v>122</v>
      </c>
      <c r="Y25" s="146" t="s">
        <v>123</v>
      </c>
      <c r="Z25" s="147" t="s">
        <v>127</v>
      </c>
      <c r="AI25" s="39" t="s">
        <v>79</v>
      </c>
      <c r="AJ25" s="41" t="s">
        <v>102</v>
      </c>
      <c r="AK25" s="41" t="s">
        <v>103</v>
      </c>
      <c r="AL25" s="48" t="s">
        <v>132</v>
      </c>
      <c r="AM25" s="46" t="s">
        <v>126</v>
      </c>
      <c r="AN25" s="46" t="s">
        <v>127</v>
      </c>
    </row>
    <row r="26" spans="1:40" x14ac:dyDescent="0.35">
      <c r="A26" s="33" t="s">
        <v>0</v>
      </c>
      <c r="B26" s="96">
        <v>96</v>
      </c>
      <c r="C26" s="96">
        <v>27</v>
      </c>
      <c r="D26" s="96">
        <v>9</v>
      </c>
      <c r="E26" s="96">
        <v>2</v>
      </c>
      <c r="F26" s="96">
        <v>5</v>
      </c>
      <c r="G26" s="96">
        <v>1</v>
      </c>
      <c r="H26" s="96">
        <v>0</v>
      </c>
      <c r="I26" s="96">
        <v>4</v>
      </c>
      <c r="J26" s="96">
        <f>SUM(D26:I26)</f>
        <v>21</v>
      </c>
      <c r="K26" s="96">
        <v>0</v>
      </c>
      <c r="L26" s="96">
        <v>1</v>
      </c>
      <c r="M26" s="96">
        <v>0</v>
      </c>
      <c r="N26" s="96">
        <v>2</v>
      </c>
      <c r="O26" s="96">
        <v>1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f>SUM(K26:V26)</f>
        <v>4</v>
      </c>
      <c r="X26" s="96">
        <v>1</v>
      </c>
      <c r="Y26" s="96">
        <v>1</v>
      </c>
      <c r="Z26" s="96">
        <f>SUM(X26:Y26)</f>
        <v>2</v>
      </c>
      <c r="AI26" s="33" t="s">
        <v>0</v>
      </c>
      <c r="AJ26" s="97">
        <f>IFERROR(B26/SUM($B26+$C26+$J26+$W26+$Z26),"")</f>
        <v>0.64</v>
      </c>
      <c r="AK26" s="97">
        <f t="shared" ref="AK26:AK42" si="8">IFERROR(C26/SUM($B26+$C26+$J26+$W26+$Z26),"")</f>
        <v>0.18</v>
      </c>
      <c r="AL26" s="97">
        <f>IFERROR(J26/SUM($B26+$C26+$J26+$W26+$Z26),"")</f>
        <v>0.14000000000000001</v>
      </c>
      <c r="AM26" s="97">
        <f>IFERROR(W26/SUM($B26+$C26+$J26+$W26+$Z26),"")</f>
        <v>2.6666666666666668E-2</v>
      </c>
      <c r="AN26" s="97">
        <f>IFERROR(Z26/SUM($B26+$C26+$J26+$W26+$Z26),"")</f>
        <v>1.3333333333333334E-2</v>
      </c>
    </row>
    <row r="27" spans="1:40" x14ac:dyDescent="0.35">
      <c r="A27" s="33" t="s">
        <v>1</v>
      </c>
      <c r="B27" s="96">
        <v>754</v>
      </c>
      <c r="C27" s="96">
        <v>175</v>
      </c>
      <c r="D27" s="96">
        <v>71</v>
      </c>
      <c r="E27" s="96">
        <v>17</v>
      </c>
      <c r="F27" s="96">
        <v>14</v>
      </c>
      <c r="G27" s="96">
        <v>6</v>
      </c>
      <c r="H27" s="96">
        <v>5</v>
      </c>
      <c r="I27" s="96">
        <v>4</v>
      </c>
      <c r="J27" s="96">
        <f t="shared" ref="J27:J42" si="9">SUM(D27:I27)</f>
        <v>117</v>
      </c>
      <c r="K27" s="96">
        <v>1</v>
      </c>
      <c r="L27" s="96">
        <v>4</v>
      </c>
      <c r="M27" s="96">
        <v>2</v>
      </c>
      <c r="N27" s="96">
        <v>3</v>
      </c>
      <c r="O27" s="96">
        <v>1</v>
      </c>
      <c r="P27" s="96">
        <v>4</v>
      </c>
      <c r="Q27" s="96">
        <v>1</v>
      </c>
      <c r="R27" s="96">
        <v>2</v>
      </c>
      <c r="S27" s="96">
        <v>2</v>
      </c>
      <c r="T27" s="96">
        <v>0</v>
      </c>
      <c r="U27" s="96">
        <v>2</v>
      </c>
      <c r="V27" s="96">
        <v>3</v>
      </c>
      <c r="W27" s="96">
        <f t="shared" ref="W27:W42" si="10">SUM(K27:V27)</f>
        <v>25</v>
      </c>
      <c r="X27" s="96">
        <v>3</v>
      </c>
      <c r="Y27" s="96">
        <v>4</v>
      </c>
      <c r="Z27" s="96">
        <f t="shared" ref="Z27:Z42" si="11">SUM(X27:Y27)</f>
        <v>7</v>
      </c>
      <c r="AI27" s="33" t="s">
        <v>1</v>
      </c>
      <c r="AJ27" s="97">
        <f t="shared" ref="AJ27:AJ42" si="12">IFERROR(B27/SUM($B27+$C27+$J27+$W27+$Z27),"")</f>
        <v>0.69944341372912799</v>
      </c>
      <c r="AK27" s="97">
        <f t="shared" si="8"/>
        <v>0.16233766233766234</v>
      </c>
      <c r="AL27" s="97">
        <f t="shared" ref="AL27:AL42" si="13">IFERROR(J27/SUM($B27+$C27+$J27+$W27+$Z27),"")</f>
        <v>0.10853432282003711</v>
      </c>
      <c r="AM27" s="97">
        <f t="shared" ref="AM27:AM42" si="14">IFERROR(W27/SUM($B27+$C27+$J27+$W27+$Z27),"")</f>
        <v>2.3191094619666047E-2</v>
      </c>
      <c r="AN27" s="97">
        <f t="shared" ref="AN27:AN42" si="15">IFERROR(Z27/SUM($B27+$C27+$J27+$W27+$Z27),"")</f>
        <v>6.4935064935064939E-3</v>
      </c>
    </row>
    <row r="28" spans="1:40" x14ac:dyDescent="0.35">
      <c r="A28" s="33" t="s">
        <v>68</v>
      </c>
      <c r="B28" s="96">
        <v>0</v>
      </c>
      <c r="C28" s="96">
        <v>0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f t="shared" si="9"/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f t="shared" si="10"/>
        <v>0</v>
      </c>
      <c r="X28" s="96">
        <v>0</v>
      </c>
      <c r="Y28" s="96">
        <v>0</v>
      </c>
      <c r="Z28" s="96">
        <f t="shared" si="11"/>
        <v>0</v>
      </c>
      <c r="AI28" s="33" t="s">
        <v>68</v>
      </c>
      <c r="AJ28" s="97" t="str">
        <f t="shared" si="12"/>
        <v/>
      </c>
      <c r="AK28" s="97" t="str">
        <f t="shared" si="8"/>
        <v/>
      </c>
      <c r="AL28" s="97" t="str">
        <f t="shared" si="13"/>
        <v/>
      </c>
      <c r="AM28" s="97" t="str">
        <f t="shared" si="14"/>
        <v/>
      </c>
      <c r="AN28" s="97" t="str">
        <f t="shared" si="15"/>
        <v/>
      </c>
    </row>
    <row r="29" spans="1:40" x14ac:dyDescent="0.35">
      <c r="A29" s="33" t="s">
        <v>2</v>
      </c>
      <c r="B29" s="96">
        <v>431</v>
      </c>
      <c r="C29" s="96">
        <v>11</v>
      </c>
      <c r="D29" s="96">
        <v>0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f t="shared" si="9"/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96">
        <v>0</v>
      </c>
      <c r="T29" s="96">
        <v>0</v>
      </c>
      <c r="U29" s="96">
        <v>0</v>
      </c>
      <c r="V29" s="96">
        <v>0</v>
      </c>
      <c r="W29" s="96">
        <f t="shared" si="10"/>
        <v>0</v>
      </c>
      <c r="X29" s="96">
        <v>0</v>
      </c>
      <c r="Y29" s="96">
        <v>0</v>
      </c>
      <c r="Z29" s="96">
        <f t="shared" si="11"/>
        <v>0</v>
      </c>
      <c r="AI29" s="33" t="s">
        <v>2</v>
      </c>
      <c r="AJ29" s="97">
        <f t="shared" si="12"/>
        <v>0.97511312217194568</v>
      </c>
      <c r="AK29" s="97">
        <f t="shared" si="8"/>
        <v>2.4886877828054297E-2</v>
      </c>
      <c r="AL29" s="97">
        <f t="shared" si="13"/>
        <v>0</v>
      </c>
      <c r="AM29" s="97">
        <f t="shared" si="14"/>
        <v>0</v>
      </c>
      <c r="AN29" s="97">
        <f t="shared" si="15"/>
        <v>0</v>
      </c>
    </row>
    <row r="30" spans="1:40" x14ac:dyDescent="0.35">
      <c r="A30" s="33" t="s">
        <v>3</v>
      </c>
      <c r="B30" s="96">
        <v>2</v>
      </c>
      <c r="C30" s="96">
        <v>0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f t="shared" si="9"/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96">
        <v>0</v>
      </c>
      <c r="T30" s="96">
        <v>0</v>
      </c>
      <c r="U30" s="96">
        <v>0</v>
      </c>
      <c r="V30" s="96">
        <v>0</v>
      </c>
      <c r="W30" s="96">
        <f t="shared" si="10"/>
        <v>0</v>
      </c>
      <c r="X30" s="96">
        <v>0</v>
      </c>
      <c r="Y30" s="96">
        <v>0</v>
      </c>
      <c r="Z30" s="96">
        <f t="shared" si="11"/>
        <v>0</v>
      </c>
      <c r="AI30" s="33" t="s">
        <v>3</v>
      </c>
      <c r="AJ30" s="97">
        <f t="shared" si="12"/>
        <v>1</v>
      </c>
      <c r="AK30" s="97">
        <f t="shared" si="8"/>
        <v>0</v>
      </c>
      <c r="AL30" s="97">
        <f t="shared" si="13"/>
        <v>0</v>
      </c>
      <c r="AM30" s="97">
        <f t="shared" si="14"/>
        <v>0</v>
      </c>
      <c r="AN30" s="97">
        <f t="shared" si="15"/>
        <v>0</v>
      </c>
    </row>
    <row r="31" spans="1:40" x14ac:dyDescent="0.35">
      <c r="A31" s="33" t="s">
        <v>4</v>
      </c>
      <c r="B31" s="96">
        <v>9</v>
      </c>
      <c r="C31" s="96">
        <v>1</v>
      </c>
      <c r="D31" s="96">
        <v>2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f t="shared" si="9"/>
        <v>2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6">
        <v>1</v>
      </c>
      <c r="Q31" s="96">
        <v>0</v>
      </c>
      <c r="R31" s="96">
        <v>0</v>
      </c>
      <c r="S31" s="96">
        <v>0</v>
      </c>
      <c r="T31" s="96">
        <v>0</v>
      </c>
      <c r="U31" s="96">
        <v>0</v>
      </c>
      <c r="V31" s="96">
        <v>0</v>
      </c>
      <c r="W31" s="96">
        <f t="shared" si="10"/>
        <v>1</v>
      </c>
      <c r="X31" s="96">
        <v>0</v>
      </c>
      <c r="Y31" s="96">
        <v>0</v>
      </c>
      <c r="Z31" s="96">
        <f t="shared" si="11"/>
        <v>0</v>
      </c>
      <c r="AI31" s="33" t="s">
        <v>4</v>
      </c>
      <c r="AJ31" s="97">
        <f t="shared" si="12"/>
        <v>0.69230769230769229</v>
      </c>
      <c r="AK31" s="97">
        <f t="shared" si="8"/>
        <v>7.6923076923076927E-2</v>
      </c>
      <c r="AL31" s="97">
        <f t="shared" si="13"/>
        <v>0.15384615384615385</v>
      </c>
      <c r="AM31" s="97">
        <f t="shared" si="14"/>
        <v>7.6923076923076927E-2</v>
      </c>
      <c r="AN31" s="97">
        <f t="shared" si="15"/>
        <v>0</v>
      </c>
    </row>
    <row r="32" spans="1:40" x14ac:dyDescent="0.35">
      <c r="A32" s="33" t="s">
        <v>5</v>
      </c>
      <c r="B32" s="96">
        <v>0</v>
      </c>
      <c r="C32" s="96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f t="shared" si="9"/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96">
        <v>0</v>
      </c>
      <c r="T32" s="96">
        <v>0</v>
      </c>
      <c r="U32" s="96">
        <v>0</v>
      </c>
      <c r="V32" s="96">
        <v>0</v>
      </c>
      <c r="W32" s="96">
        <f t="shared" si="10"/>
        <v>0</v>
      </c>
      <c r="X32" s="96">
        <v>0</v>
      </c>
      <c r="Y32" s="96">
        <v>0</v>
      </c>
      <c r="Z32" s="96">
        <f t="shared" si="11"/>
        <v>0</v>
      </c>
      <c r="AI32" s="33" t="s">
        <v>5</v>
      </c>
      <c r="AJ32" s="97" t="str">
        <f t="shared" si="12"/>
        <v/>
      </c>
      <c r="AK32" s="97" t="str">
        <f t="shared" si="8"/>
        <v/>
      </c>
      <c r="AL32" s="97" t="str">
        <f t="shared" si="13"/>
        <v/>
      </c>
      <c r="AM32" s="97" t="str">
        <f t="shared" si="14"/>
        <v/>
      </c>
      <c r="AN32" s="97" t="str">
        <f t="shared" si="15"/>
        <v/>
      </c>
    </row>
    <row r="33" spans="1:40" x14ac:dyDescent="0.35">
      <c r="A33" s="33" t="s">
        <v>6</v>
      </c>
      <c r="B33" s="96">
        <v>1667</v>
      </c>
      <c r="C33" s="96">
        <v>281</v>
      </c>
      <c r="D33" s="96">
        <v>84</v>
      </c>
      <c r="E33" s="96">
        <v>37</v>
      </c>
      <c r="F33" s="96">
        <v>17</v>
      </c>
      <c r="G33" s="96">
        <v>9</v>
      </c>
      <c r="H33" s="96">
        <v>7</v>
      </c>
      <c r="I33" s="96">
        <v>5</v>
      </c>
      <c r="J33" s="96">
        <f t="shared" si="9"/>
        <v>159</v>
      </c>
      <c r="K33" s="96">
        <v>4</v>
      </c>
      <c r="L33" s="96">
        <v>1</v>
      </c>
      <c r="M33" s="96">
        <v>1</v>
      </c>
      <c r="N33" s="96">
        <v>4</v>
      </c>
      <c r="O33" s="96">
        <v>2</v>
      </c>
      <c r="P33" s="96">
        <v>0</v>
      </c>
      <c r="Q33" s="96">
        <v>1</v>
      </c>
      <c r="R33" s="96">
        <v>0</v>
      </c>
      <c r="S33" s="96">
        <v>1</v>
      </c>
      <c r="T33" s="96">
        <v>0</v>
      </c>
      <c r="U33" s="96">
        <v>0</v>
      </c>
      <c r="V33" s="96">
        <v>1</v>
      </c>
      <c r="W33" s="96">
        <f t="shared" si="10"/>
        <v>15</v>
      </c>
      <c r="X33" s="96">
        <v>3</v>
      </c>
      <c r="Y33" s="96">
        <v>2</v>
      </c>
      <c r="Z33" s="96">
        <f t="shared" si="11"/>
        <v>5</v>
      </c>
      <c r="AI33" s="33" t="s">
        <v>6</v>
      </c>
      <c r="AJ33" s="97">
        <f t="shared" si="12"/>
        <v>0.78373295721673719</v>
      </c>
      <c r="AK33" s="97">
        <f t="shared" si="8"/>
        <v>0.13211095439586271</v>
      </c>
      <c r="AL33" s="97">
        <f t="shared" si="13"/>
        <v>7.4753173483779967E-2</v>
      </c>
      <c r="AM33" s="97">
        <f t="shared" si="14"/>
        <v>7.052186177715092E-3</v>
      </c>
      <c r="AN33" s="97">
        <f t="shared" si="15"/>
        <v>2.3507287259050304E-3</v>
      </c>
    </row>
    <row r="34" spans="1:40" x14ac:dyDescent="0.35">
      <c r="A34" s="33" t="s">
        <v>7</v>
      </c>
      <c r="B34" s="96">
        <v>426</v>
      </c>
      <c r="C34" s="96">
        <v>84</v>
      </c>
      <c r="D34" s="96">
        <v>18</v>
      </c>
      <c r="E34" s="96">
        <v>8</v>
      </c>
      <c r="F34" s="96">
        <v>12</v>
      </c>
      <c r="G34" s="96">
        <v>3</v>
      </c>
      <c r="H34" s="96">
        <v>2</v>
      </c>
      <c r="I34" s="96">
        <v>2</v>
      </c>
      <c r="J34" s="96">
        <f t="shared" si="9"/>
        <v>45</v>
      </c>
      <c r="K34" s="96">
        <v>0</v>
      </c>
      <c r="L34" s="96">
        <v>1</v>
      </c>
      <c r="M34" s="96">
        <v>2</v>
      </c>
      <c r="N34" s="96">
        <v>1</v>
      </c>
      <c r="O34" s="96">
        <v>0</v>
      </c>
      <c r="P34" s="96">
        <v>4</v>
      </c>
      <c r="Q34" s="96">
        <v>2</v>
      </c>
      <c r="R34" s="96">
        <v>0</v>
      </c>
      <c r="S34" s="96">
        <v>1</v>
      </c>
      <c r="T34" s="96">
        <v>0</v>
      </c>
      <c r="U34" s="96">
        <v>4</v>
      </c>
      <c r="V34" s="96">
        <v>0</v>
      </c>
      <c r="W34" s="96">
        <f t="shared" si="10"/>
        <v>15</v>
      </c>
      <c r="X34" s="96">
        <v>3</v>
      </c>
      <c r="Y34" s="96">
        <v>3</v>
      </c>
      <c r="Z34" s="96">
        <f t="shared" si="11"/>
        <v>6</v>
      </c>
      <c r="AI34" s="33" t="s">
        <v>7</v>
      </c>
      <c r="AJ34" s="97">
        <f t="shared" si="12"/>
        <v>0.73958333333333337</v>
      </c>
      <c r="AK34" s="97">
        <f t="shared" si="8"/>
        <v>0.14583333333333334</v>
      </c>
      <c r="AL34" s="97">
        <f t="shared" si="13"/>
        <v>7.8125E-2</v>
      </c>
      <c r="AM34" s="97">
        <f t="shared" si="14"/>
        <v>2.6041666666666668E-2</v>
      </c>
      <c r="AN34" s="97">
        <f t="shared" si="15"/>
        <v>1.0416666666666666E-2</v>
      </c>
    </row>
    <row r="35" spans="1:40" x14ac:dyDescent="0.35">
      <c r="A35" s="33" t="s">
        <v>8</v>
      </c>
      <c r="B35" s="96">
        <v>2</v>
      </c>
      <c r="C35" s="96">
        <v>0</v>
      </c>
      <c r="D35" s="96">
        <v>0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f t="shared" si="9"/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6">
        <v>0</v>
      </c>
      <c r="U35" s="96">
        <v>0</v>
      </c>
      <c r="V35" s="96">
        <v>0</v>
      </c>
      <c r="W35" s="96">
        <f t="shared" si="10"/>
        <v>0</v>
      </c>
      <c r="X35" s="96">
        <v>0</v>
      </c>
      <c r="Y35" s="96">
        <v>0</v>
      </c>
      <c r="Z35" s="96">
        <f t="shared" si="11"/>
        <v>0</v>
      </c>
      <c r="AI35" s="33" t="s">
        <v>8</v>
      </c>
      <c r="AJ35" s="97">
        <f t="shared" si="12"/>
        <v>1</v>
      </c>
      <c r="AK35" s="97">
        <f t="shared" si="8"/>
        <v>0</v>
      </c>
      <c r="AL35" s="97">
        <f t="shared" si="13"/>
        <v>0</v>
      </c>
      <c r="AM35" s="97">
        <f t="shared" si="14"/>
        <v>0</v>
      </c>
      <c r="AN35" s="97">
        <f t="shared" si="15"/>
        <v>0</v>
      </c>
    </row>
    <row r="36" spans="1:40" x14ac:dyDescent="0.35">
      <c r="A36" s="33" t="s">
        <v>241</v>
      </c>
      <c r="B36" s="96">
        <v>2</v>
      </c>
      <c r="C36" s="96">
        <v>0</v>
      </c>
      <c r="D36" s="96">
        <v>0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f t="shared" si="9"/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96">
        <v>0</v>
      </c>
      <c r="U36" s="96">
        <v>0</v>
      </c>
      <c r="V36" s="96">
        <v>0</v>
      </c>
      <c r="W36" s="96">
        <f t="shared" si="10"/>
        <v>0</v>
      </c>
      <c r="X36" s="96">
        <v>0</v>
      </c>
      <c r="Y36" s="96">
        <v>0</v>
      </c>
      <c r="Z36" s="96">
        <f t="shared" si="11"/>
        <v>0</v>
      </c>
      <c r="AI36" s="33" t="s">
        <v>241</v>
      </c>
      <c r="AJ36" s="97">
        <f t="shared" si="12"/>
        <v>1</v>
      </c>
      <c r="AK36" s="97">
        <f t="shared" si="8"/>
        <v>0</v>
      </c>
      <c r="AL36" s="97">
        <f t="shared" si="13"/>
        <v>0</v>
      </c>
      <c r="AM36" s="97">
        <f t="shared" si="14"/>
        <v>0</v>
      </c>
      <c r="AN36" s="97">
        <f t="shared" si="15"/>
        <v>0</v>
      </c>
    </row>
    <row r="37" spans="1:40" x14ac:dyDescent="0.35">
      <c r="A37" s="33" t="s">
        <v>10</v>
      </c>
      <c r="B37" s="96">
        <v>52</v>
      </c>
      <c r="C37" s="96">
        <v>1</v>
      </c>
      <c r="D37" s="96">
        <v>0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f t="shared" si="9"/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f t="shared" si="10"/>
        <v>0</v>
      </c>
      <c r="X37" s="96">
        <v>0</v>
      </c>
      <c r="Y37" s="96">
        <v>0</v>
      </c>
      <c r="Z37" s="96">
        <f t="shared" si="11"/>
        <v>0</v>
      </c>
      <c r="AI37" s="33" t="s">
        <v>10</v>
      </c>
      <c r="AJ37" s="97">
        <f t="shared" si="12"/>
        <v>0.98113207547169812</v>
      </c>
      <c r="AK37" s="97">
        <f t="shared" si="8"/>
        <v>1.8867924528301886E-2</v>
      </c>
      <c r="AL37" s="97">
        <f t="shared" si="13"/>
        <v>0</v>
      </c>
      <c r="AM37" s="97">
        <f t="shared" si="14"/>
        <v>0</v>
      </c>
      <c r="AN37" s="97">
        <f t="shared" si="15"/>
        <v>0</v>
      </c>
    </row>
    <row r="38" spans="1:40" x14ac:dyDescent="0.35">
      <c r="A38" s="33" t="s">
        <v>11</v>
      </c>
      <c r="B38" s="96">
        <v>1</v>
      </c>
      <c r="C38" s="96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f t="shared" si="9"/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  <c r="T38" s="96">
        <v>0</v>
      </c>
      <c r="U38" s="96">
        <v>0</v>
      </c>
      <c r="V38" s="96">
        <v>0</v>
      </c>
      <c r="W38" s="96">
        <f t="shared" si="10"/>
        <v>0</v>
      </c>
      <c r="X38" s="96">
        <v>0</v>
      </c>
      <c r="Y38" s="96">
        <v>0</v>
      </c>
      <c r="Z38" s="96">
        <f t="shared" si="11"/>
        <v>0</v>
      </c>
      <c r="AI38" s="33" t="s">
        <v>11</v>
      </c>
      <c r="AJ38" s="97">
        <f t="shared" si="12"/>
        <v>1</v>
      </c>
      <c r="AK38" s="97">
        <f t="shared" si="8"/>
        <v>0</v>
      </c>
      <c r="AL38" s="97">
        <f t="shared" si="13"/>
        <v>0</v>
      </c>
      <c r="AM38" s="97">
        <f t="shared" si="14"/>
        <v>0</v>
      </c>
      <c r="AN38" s="97">
        <f t="shared" si="15"/>
        <v>0</v>
      </c>
    </row>
    <row r="39" spans="1:40" x14ac:dyDescent="0.35">
      <c r="A39" s="33" t="s">
        <v>12</v>
      </c>
      <c r="B39" s="96">
        <v>286</v>
      </c>
      <c r="C39" s="96">
        <v>67</v>
      </c>
      <c r="D39" s="96">
        <v>21</v>
      </c>
      <c r="E39" s="96">
        <v>6</v>
      </c>
      <c r="F39" s="96">
        <v>10</v>
      </c>
      <c r="G39" s="96">
        <v>4</v>
      </c>
      <c r="H39" s="96">
        <v>2</v>
      </c>
      <c r="I39" s="96">
        <v>2</v>
      </c>
      <c r="J39" s="96">
        <f t="shared" si="9"/>
        <v>45</v>
      </c>
      <c r="K39" s="96">
        <v>2</v>
      </c>
      <c r="L39" s="96">
        <v>0</v>
      </c>
      <c r="M39" s="96">
        <v>0</v>
      </c>
      <c r="N39" s="96">
        <v>1</v>
      </c>
      <c r="O39" s="96">
        <v>0</v>
      </c>
      <c r="P39" s="96">
        <v>1</v>
      </c>
      <c r="Q39" s="96">
        <v>0</v>
      </c>
      <c r="R39" s="96">
        <v>2</v>
      </c>
      <c r="S39" s="96">
        <v>0</v>
      </c>
      <c r="T39" s="96">
        <v>0</v>
      </c>
      <c r="U39" s="96">
        <v>0</v>
      </c>
      <c r="V39" s="96">
        <v>0</v>
      </c>
      <c r="W39" s="96">
        <f t="shared" si="10"/>
        <v>6</v>
      </c>
      <c r="X39" s="96">
        <v>1</v>
      </c>
      <c r="Y39" s="96">
        <v>4</v>
      </c>
      <c r="Z39" s="96">
        <f t="shared" si="11"/>
        <v>5</v>
      </c>
      <c r="AI39" s="33" t="s">
        <v>12</v>
      </c>
      <c r="AJ39" s="97">
        <f t="shared" si="12"/>
        <v>0.69926650366748166</v>
      </c>
      <c r="AK39" s="97">
        <f t="shared" si="8"/>
        <v>0.16381418092909536</v>
      </c>
      <c r="AL39" s="97">
        <f t="shared" si="13"/>
        <v>0.1100244498777506</v>
      </c>
      <c r="AM39" s="97">
        <f t="shared" si="14"/>
        <v>1.4669926650366748E-2</v>
      </c>
      <c r="AN39" s="97">
        <f t="shared" si="15"/>
        <v>1.2224938875305624E-2</v>
      </c>
    </row>
    <row r="40" spans="1:40" x14ac:dyDescent="0.35">
      <c r="A40" s="33" t="s">
        <v>13</v>
      </c>
      <c r="B40" s="96">
        <v>21</v>
      </c>
      <c r="C40" s="96">
        <v>1</v>
      </c>
      <c r="D40" s="96">
        <v>0</v>
      </c>
      <c r="E40" s="96">
        <v>0</v>
      </c>
      <c r="F40" s="96">
        <v>0</v>
      </c>
      <c r="G40" s="96">
        <v>0</v>
      </c>
      <c r="H40" s="96">
        <v>0</v>
      </c>
      <c r="I40" s="96">
        <v>0</v>
      </c>
      <c r="J40" s="96">
        <f t="shared" si="9"/>
        <v>0</v>
      </c>
      <c r="K40" s="96">
        <v>0</v>
      </c>
      <c r="L40" s="96">
        <v>0</v>
      </c>
      <c r="M40" s="96">
        <v>0</v>
      </c>
      <c r="N40" s="96">
        <v>0</v>
      </c>
      <c r="O40" s="96">
        <v>0</v>
      </c>
      <c r="P40" s="96">
        <v>0</v>
      </c>
      <c r="Q40" s="96">
        <v>0</v>
      </c>
      <c r="R40" s="96">
        <v>0</v>
      </c>
      <c r="S40" s="96">
        <v>0</v>
      </c>
      <c r="T40" s="96">
        <v>0</v>
      </c>
      <c r="U40" s="96">
        <v>0</v>
      </c>
      <c r="V40" s="96">
        <v>0</v>
      </c>
      <c r="W40" s="96">
        <f t="shared" si="10"/>
        <v>0</v>
      </c>
      <c r="X40" s="96">
        <v>0</v>
      </c>
      <c r="Y40" s="96">
        <v>0</v>
      </c>
      <c r="Z40" s="96">
        <f t="shared" si="11"/>
        <v>0</v>
      </c>
      <c r="AI40" s="33" t="s">
        <v>13</v>
      </c>
      <c r="AJ40" s="97">
        <f t="shared" si="12"/>
        <v>0.95454545454545459</v>
      </c>
      <c r="AK40" s="97">
        <f t="shared" si="8"/>
        <v>4.5454545454545456E-2</v>
      </c>
      <c r="AL40" s="97">
        <f t="shared" si="13"/>
        <v>0</v>
      </c>
      <c r="AM40" s="97">
        <f t="shared" si="14"/>
        <v>0</v>
      </c>
      <c r="AN40" s="97">
        <f t="shared" si="15"/>
        <v>0</v>
      </c>
    </row>
    <row r="41" spans="1:40" x14ac:dyDescent="0.35">
      <c r="A41" s="33" t="s">
        <v>14</v>
      </c>
      <c r="B41" s="96">
        <v>0</v>
      </c>
      <c r="C41" s="96">
        <v>0</v>
      </c>
      <c r="D41" s="96">
        <v>0</v>
      </c>
      <c r="E41" s="96">
        <v>0</v>
      </c>
      <c r="F41" s="96">
        <v>0</v>
      </c>
      <c r="G41" s="96">
        <v>0</v>
      </c>
      <c r="H41" s="96">
        <v>0</v>
      </c>
      <c r="I41" s="96">
        <v>0</v>
      </c>
      <c r="J41" s="96">
        <f t="shared" si="9"/>
        <v>0</v>
      </c>
      <c r="K41" s="96">
        <v>0</v>
      </c>
      <c r="L41" s="96">
        <v>0</v>
      </c>
      <c r="M41" s="96">
        <v>0</v>
      </c>
      <c r="N41" s="96">
        <v>0</v>
      </c>
      <c r="O41" s="96">
        <v>0</v>
      </c>
      <c r="P41" s="96">
        <v>0</v>
      </c>
      <c r="Q41" s="96">
        <v>0</v>
      </c>
      <c r="R41" s="96">
        <v>0</v>
      </c>
      <c r="S41" s="96">
        <v>0</v>
      </c>
      <c r="T41" s="96">
        <v>0</v>
      </c>
      <c r="U41" s="96">
        <v>0</v>
      </c>
      <c r="V41" s="96">
        <v>0</v>
      </c>
      <c r="W41" s="96">
        <f t="shared" si="10"/>
        <v>0</v>
      </c>
      <c r="X41" s="96">
        <v>0</v>
      </c>
      <c r="Y41" s="96">
        <v>0</v>
      </c>
      <c r="Z41" s="96">
        <f t="shared" si="11"/>
        <v>0</v>
      </c>
      <c r="AI41" s="33" t="s">
        <v>14</v>
      </c>
      <c r="AJ41" s="97" t="str">
        <f t="shared" si="12"/>
        <v/>
      </c>
      <c r="AK41" s="97" t="str">
        <f t="shared" si="8"/>
        <v/>
      </c>
      <c r="AL41" s="97" t="str">
        <f t="shared" si="13"/>
        <v/>
      </c>
      <c r="AM41" s="97" t="str">
        <f t="shared" si="14"/>
        <v/>
      </c>
      <c r="AN41" s="97" t="str">
        <f t="shared" si="15"/>
        <v/>
      </c>
    </row>
    <row r="42" spans="1:40" x14ac:dyDescent="0.35">
      <c r="A42" s="40" t="s">
        <v>15</v>
      </c>
      <c r="B42" s="138">
        <v>3749</v>
      </c>
      <c r="C42" s="138">
        <v>648</v>
      </c>
      <c r="D42" s="138">
        <v>205</v>
      </c>
      <c r="E42" s="138">
        <v>70</v>
      </c>
      <c r="F42" s="138">
        <v>58</v>
      </c>
      <c r="G42" s="138">
        <v>23</v>
      </c>
      <c r="H42" s="138">
        <v>16</v>
      </c>
      <c r="I42" s="138">
        <v>17</v>
      </c>
      <c r="J42" s="139">
        <f t="shared" si="9"/>
        <v>389</v>
      </c>
      <c r="K42" s="138">
        <v>7</v>
      </c>
      <c r="L42" s="138">
        <v>7</v>
      </c>
      <c r="M42" s="138">
        <v>5</v>
      </c>
      <c r="N42" s="138">
        <v>11</v>
      </c>
      <c r="O42" s="138">
        <v>4</v>
      </c>
      <c r="P42" s="138">
        <v>10</v>
      </c>
      <c r="Q42" s="138">
        <v>4</v>
      </c>
      <c r="R42" s="138">
        <v>4</v>
      </c>
      <c r="S42" s="138">
        <v>4</v>
      </c>
      <c r="T42" s="138">
        <v>0</v>
      </c>
      <c r="U42" s="138">
        <v>6</v>
      </c>
      <c r="V42" s="138">
        <v>4</v>
      </c>
      <c r="W42" s="139">
        <f t="shared" si="10"/>
        <v>66</v>
      </c>
      <c r="X42" s="138">
        <v>11</v>
      </c>
      <c r="Y42" s="138">
        <v>14</v>
      </c>
      <c r="Z42" s="139">
        <f t="shared" si="11"/>
        <v>25</v>
      </c>
      <c r="AI42" s="40" t="s">
        <v>15</v>
      </c>
      <c r="AJ42" s="136">
        <f t="shared" si="12"/>
        <v>0.76871027270863235</v>
      </c>
      <c r="AK42" s="136">
        <f t="shared" si="8"/>
        <v>0.13286856674184949</v>
      </c>
      <c r="AL42" s="136">
        <f t="shared" si="13"/>
        <v>7.9762148862005333E-2</v>
      </c>
      <c r="AM42" s="136">
        <f t="shared" si="14"/>
        <v>1.3532909575558746E-2</v>
      </c>
      <c r="AN42" s="136">
        <f t="shared" si="15"/>
        <v>5.1261021119540697E-3</v>
      </c>
    </row>
    <row r="45" spans="1:40" x14ac:dyDescent="0.35">
      <c r="A45" s="8"/>
      <c r="B45" s="8"/>
      <c r="C45" s="137" t="s">
        <v>136</v>
      </c>
      <c r="D45" s="140"/>
      <c r="E45" s="140"/>
      <c r="F45" s="140"/>
      <c r="G45" s="140"/>
      <c r="H45" s="140"/>
      <c r="I45" s="140"/>
      <c r="J45" s="140" t="s">
        <v>135</v>
      </c>
    </row>
    <row r="46" spans="1:40" x14ac:dyDescent="0.35">
      <c r="A46" s="271" t="s">
        <v>137</v>
      </c>
      <c r="B46" s="52" t="s">
        <v>138</v>
      </c>
      <c r="C46" s="97">
        <v>0.19983201888500821</v>
      </c>
      <c r="D46" s="141"/>
      <c r="E46" s="141"/>
      <c r="F46" s="141"/>
      <c r="G46" s="141"/>
      <c r="H46" s="141"/>
      <c r="I46" s="141"/>
      <c r="J46" s="127">
        <v>0.69944341372912799</v>
      </c>
    </row>
    <row r="47" spans="1:40" x14ac:dyDescent="0.35">
      <c r="A47" s="271"/>
      <c r="B47" s="56" t="s">
        <v>139</v>
      </c>
      <c r="C47" s="97">
        <v>0.17194575005439494</v>
      </c>
      <c r="D47" s="127"/>
      <c r="E47" s="127"/>
      <c r="F47" s="127"/>
      <c r="G47" s="127"/>
      <c r="H47" s="127"/>
      <c r="I47" s="127"/>
      <c r="J47" s="127">
        <v>0.16233766233766234</v>
      </c>
    </row>
    <row r="48" spans="1:40" x14ac:dyDescent="0.35">
      <c r="A48" s="271"/>
      <c r="B48" s="52" t="s">
        <v>132</v>
      </c>
      <c r="C48" s="97">
        <v>0.27152158604119037</v>
      </c>
      <c r="D48" s="127"/>
      <c r="E48" s="127"/>
      <c r="F48" s="127"/>
      <c r="G48" s="127"/>
      <c r="H48" s="127"/>
      <c r="I48" s="127"/>
      <c r="J48" s="127">
        <v>0.10853432282003711</v>
      </c>
    </row>
    <row r="49" spans="1:10" x14ac:dyDescent="0.35">
      <c r="A49" s="271"/>
      <c r="B49" s="52" t="s">
        <v>140</v>
      </c>
      <c r="C49" s="127">
        <v>0.19956717957836267</v>
      </c>
      <c r="D49" s="127"/>
      <c r="E49" s="127"/>
      <c r="F49" s="127"/>
      <c r="G49" s="127"/>
      <c r="H49" s="127"/>
      <c r="I49" s="127"/>
      <c r="J49" s="127">
        <v>2.3191094619666047E-2</v>
      </c>
    </row>
    <row r="50" spans="1:10" x14ac:dyDescent="0.35">
      <c r="A50" s="271"/>
      <c r="B50" s="52" t="s">
        <v>127</v>
      </c>
      <c r="C50" s="127">
        <v>0.15713346544104392</v>
      </c>
      <c r="D50" s="127"/>
      <c r="E50" s="127"/>
      <c r="F50" s="127"/>
      <c r="G50" s="127"/>
      <c r="H50" s="127"/>
      <c r="I50" s="127"/>
      <c r="J50" s="127">
        <v>6.4935064935064939E-3</v>
      </c>
    </row>
    <row r="51" spans="1:10" x14ac:dyDescent="0.35">
      <c r="A51" s="271" t="s">
        <v>6</v>
      </c>
      <c r="B51" s="52" t="s">
        <v>138</v>
      </c>
      <c r="C51" s="69">
        <v>0.3165697183376337</v>
      </c>
      <c r="D51" s="69"/>
      <c r="E51" s="69"/>
      <c r="F51" s="69"/>
      <c r="G51" s="69"/>
      <c r="H51" s="69"/>
      <c r="I51" s="69"/>
      <c r="J51" s="127">
        <v>0.78373295721673719</v>
      </c>
    </row>
    <row r="52" spans="1:10" x14ac:dyDescent="0.35">
      <c r="A52" s="271"/>
      <c r="B52" s="56" t="s">
        <v>139</v>
      </c>
      <c r="C52" s="69">
        <v>0.22094433650359438</v>
      </c>
      <c r="D52" s="69"/>
      <c r="E52" s="69"/>
      <c r="F52" s="69"/>
      <c r="G52" s="69"/>
      <c r="H52" s="69"/>
      <c r="I52" s="69"/>
      <c r="J52" s="127">
        <v>0.13211095439586271</v>
      </c>
    </row>
    <row r="53" spans="1:10" x14ac:dyDescent="0.35">
      <c r="A53" s="271"/>
      <c r="B53" s="52" t="s">
        <v>132</v>
      </c>
      <c r="C53" s="69">
        <v>0.29828819289158015</v>
      </c>
      <c r="D53" s="69"/>
      <c r="E53" s="69"/>
      <c r="F53" s="69"/>
      <c r="G53" s="69"/>
      <c r="H53" s="69"/>
      <c r="I53" s="69"/>
      <c r="J53" s="127">
        <v>7.4753173483779967E-2</v>
      </c>
    </row>
    <row r="54" spans="1:10" x14ac:dyDescent="0.35">
      <c r="A54" s="271"/>
      <c r="B54" s="52" t="s">
        <v>140</v>
      </c>
      <c r="C54" s="69">
        <v>8.8041534613790384E-2</v>
      </c>
      <c r="D54" s="69"/>
      <c r="E54" s="69"/>
      <c r="F54" s="69"/>
      <c r="G54" s="69"/>
      <c r="H54" s="69"/>
      <c r="I54" s="69"/>
      <c r="J54" s="127">
        <v>7.052186177715092E-3</v>
      </c>
    </row>
    <row r="55" spans="1:10" x14ac:dyDescent="0.35">
      <c r="A55" s="271"/>
      <c r="B55" s="52" t="s">
        <v>127</v>
      </c>
      <c r="C55" s="69">
        <v>7.6156217653401415E-2</v>
      </c>
      <c r="D55" s="69"/>
      <c r="E55" s="69"/>
      <c r="F55" s="69"/>
      <c r="G55" s="69"/>
      <c r="H55" s="69"/>
      <c r="I55" s="69"/>
      <c r="J55" s="127">
        <v>2.3507287259050304E-3</v>
      </c>
    </row>
    <row r="56" spans="1:10" x14ac:dyDescent="0.35">
      <c r="C56" s="144"/>
      <c r="D56" s="144"/>
      <c r="E56" s="144"/>
      <c r="F56" s="144"/>
      <c r="G56" s="144"/>
      <c r="H56" s="144"/>
      <c r="I56" s="144"/>
      <c r="J56" s="144"/>
    </row>
    <row r="57" spans="1:10" x14ac:dyDescent="0.35">
      <c r="A57" s="8"/>
      <c r="B57" s="8"/>
      <c r="C57" s="97" t="s">
        <v>136</v>
      </c>
      <c r="D57" s="69"/>
      <c r="E57" s="69"/>
      <c r="F57" s="69"/>
      <c r="G57" s="69"/>
      <c r="H57" s="69"/>
      <c r="I57" s="69"/>
      <c r="J57" s="69" t="s">
        <v>135</v>
      </c>
    </row>
    <row r="58" spans="1:10" x14ac:dyDescent="0.35">
      <c r="A58" s="271" t="s">
        <v>7</v>
      </c>
      <c r="B58" s="52" t="s">
        <v>138</v>
      </c>
      <c r="C58" s="97">
        <v>0.18686024300404572</v>
      </c>
      <c r="D58" s="141"/>
      <c r="E58" s="141"/>
      <c r="F58" s="141"/>
      <c r="G58" s="141"/>
      <c r="H58" s="141"/>
      <c r="I58" s="141"/>
      <c r="J58" s="127">
        <v>0.73958333333333337</v>
      </c>
    </row>
    <row r="59" spans="1:10" x14ac:dyDescent="0.35">
      <c r="A59" s="271"/>
      <c r="B59" s="56" t="s">
        <v>139</v>
      </c>
      <c r="C59" s="97">
        <v>0.13380622986770613</v>
      </c>
      <c r="D59" s="127"/>
      <c r="E59" s="127"/>
      <c r="F59" s="127"/>
      <c r="G59" s="127"/>
      <c r="H59" s="127"/>
      <c r="I59" s="127"/>
      <c r="J59" s="127">
        <v>0.14583333333333334</v>
      </c>
    </row>
    <row r="60" spans="1:10" x14ac:dyDescent="0.35">
      <c r="A60" s="271"/>
      <c r="B60" s="52" t="s">
        <v>132</v>
      </c>
      <c r="C60" s="97">
        <v>0.19933092267236571</v>
      </c>
      <c r="D60" s="127"/>
      <c r="E60" s="127"/>
      <c r="F60" s="127"/>
      <c r="G60" s="127"/>
      <c r="H60" s="127"/>
      <c r="I60" s="127"/>
      <c r="J60" s="127">
        <v>7.8125E-2</v>
      </c>
    </row>
    <row r="61" spans="1:10" x14ac:dyDescent="0.35">
      <c r="A61" s="271"/>
      <c r="B61" s="52" t="s">
        <v>140</v>
      </c>
      <c r="C61" s="127">
        <v>0.24716932819122622</v>
      </c>
      <c r="D61" s="127"/>
      <c r="E61" s="127"/>
      <c r="F61" s="127"/>
      <c r="G61" s="127"/>
      <c r="H61" s="127"/>
      <c r="I61" s="127"/>
      <c r="J61" s="127">
        <v>2.6041666666666668E-2</v>
      </c>
    </row>
    <row r="62" spans="1:10" x14ac:dyDescent="0.35">
      <c r="A62" s="271"/>
      <c r="B62" s="52" t="s">
        <v>127</v>
      </c>
      <c r="C62" s="127">
        <v>0.23283327626465619</v>
      </c>
      <c r="D62" s="127"/>
      <c r="E62" s="127"/>
      <c r="F62" s="127"/>
      <c r="G62" s="127"/>
      <c r="H62" s="127"/>
      <c r="I62" s="127"/>
      <c r="J62" s="127">
        <v>1.0416666666666666E-2</v>
      </c>
    </row>
    <row r="63" spans="1:10" x14ac:dyDescent="0.35">
      <c r="A63" s="271" t="s">
        <v>12</v>
      </c>
      <c r="B63" s="52" t="s">
        <v>138</v>
      </c>
      <c r="C63" s="69">
        <v>0.19103386750081577</v>
      </c>
      <c r="D63" s="69"/>
      <c r="E63" s="69"/>
      <c r="F63" s="69"/>
      <c r="G63" s="69"/>
      <c r="H63" s="69"/>
      <c r="I63" s="69"/>
      <c r="J63" s="127">
        <v>0.69926650366748166</v>
      </c>
    </row>
    <row r="64" spans="1:10" x14ac:dyDescent="0.35">
      <c r="A64" s="271"/>
      <c r="B64" s="56" t="s">
        <v>139</v>
      </c>
      <c r="C64" s="69">
        <v>0.1536159828194131</v>
      </c>
      <c r="D64" s="69"/>
      <c r="E64" s="69"/>
      <c r="F64" s="69"/>
      <c r="G64" s="69"/>
      <c r="H64" s="69"/>
      <c r="I64" s="69"/>
      <c r="J64" s="127">
        <v>0.16381418092909536</v>
      </c>
    </row>
    <row r="65" spans="1:10" x14ac:dyDescent="0.35">
      <c r="A65" s="271"/>
      <c r="B65" s="52" t="s">
        <v>132</v>
      </c>
      <c r="C65" s="69">
        <v>0.27588990791449119</v>
      </c>
      <c r="D65" s="69"/>
      <c r="E65" s="69"/>
      <c r="F65" s="69"/>
      <c r="G65" s="69"/>
      <c r="H65" s="69"/>
      <c r="I65" s="69"/>
      <c r="J65" s="127">
        <v>0.1100244498777506</v>
      </c>
    </row>
    <row r="66" spans="1:10" x14ac:dyDescent="0.35">
      <c r="A66" s="271"/>
      <c r="B66" s="52" t="s">
        <v>140</v>
      </c>
      <c r="C66" s="69">
        <v>0.11985797366876383</v>
      </c>
      <c r="D66" s="69"/>
      <c r="E66" s="69"/>
      <c r="F66" s="69"/>
      <c r="G66" s="69"/>
      <c r="H66" s="69"/>
      <c r="I66" s="69"/>
      <c r="J66" s="127">
        <v>1.4669926650366748E-2</v>
      </c>
    </row>
    <row r="67" spans="1:10" x14ac:dyDescent="0.35">
      <c r="A67" s="271"/>
      <c r="B67" s="52" t="s">
        <v>127</v>
      </c>
      <c r="C67" s="69">
        <v>0.25960226809651615</v>
      </c>
      <c r="D67" s="69"/>
      <c r="E67" s="69"/>
      <c r="F67" s="69"/>
      <c r="G67" s="69"/>
      <c r="H67" s="69"/>
      <c r="I67" s="69"/>
      <c r="J67" s="127">
        <v>1.2224938875305624E-2</v>
      </c>
    </row>
  </sheetData>
  <mergeCells count="7">
    <mergeCell ref="AI24:AJ24"/>
    <mergeCell ref="A58:A62"/>
    <mergeCell ref="A63:A67"/>
    <mergeCell ref="A3:C3"/>
    <mergeCell ref="A46:A50"/>
    <mergeCell ref="A51:A55"/>
    <mergeCell ref="AI3:AK3"/>
  </mergeCells>
  <hyperlinks>
    <hyperlink ref="AB1" location="ÍNDICE!A1" display="INDICE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7"/>
  <sheetViews>
    <sheetView workbookViewId="0">
      <selection activeCell="AC1" sqref="AC1"/>
    </sheetView>
  </sheetViews>
  <sheetFormatPr baseColWidth="10" defaultRowHeight="14.5" x14ac:dyDescent="0.35"/>
  <cols>
    <col min="1" max="1" width="16.1796875" customWidth="1"/>
    <col min="5" max="8" width="6.7265625" hidden="1" customWidth="1"/>
    <col min="9" max="9" width="7.1796875" hidden="1" customWidth="1"/>
    <col min="10" max="10" width="8.7265625" hidden="1" customWidth="1"/>
    <col min="12" max="12" width="7.1796875" hidden="1" customWidth="1"/>
    <col min="13" max="14" width="6.7265625" hidden="1" customWidth="1"/>
    <col min="15" max="15" width="7.1796875" hidden="1" customWidth="1"/>
    <col min="16" max="16" width="6.7265625" hidden="1" customWidth="1"/>
    <col min="17" max="20" width="7.1796875" hidden="1" customWidth="1"/>
    <col min="21" max="21" width="6.7265625" hidden="1" customWidth="1"/>
    <col min="22" max="22" width="7.1796875" hidden="1" customWidth="1"/>
    <col min="23" max="23" width="8.1796875" hidden="1" customWidth="1"/>
    <col min="25" max="25" width="9.1796875" hidden="1" customWidth="1"/>
    <col min="26" max="26" width="5.453125" hidden="1" customWidth="1"/>
    <col min="36" max="36" width="15" customWidth="1"/>
  </cols>
  <sheetData>
    <row r="1" spans="1:41" x14ac:dyDescent="0.35">
      <c r="AB1" s="43" t="s">
        <v>124</v>
      </c>
      <c r="AC1" s="152" t="s">
        <v>125</v>
      </c>
      <c r="AD1" s="198" t="s">
        <v>217</v>
      </c>
      <c r="AE1" t="s">
        <v>244</v>
      </c>
    </row>
    <row r="2" spans="1:41" ht="18.5" x14ac:dyDescent="0.45">
      <c r="A2" s="273" t="s">
        <v>84</v>
      </c>
      <c r="B2" s="273"/>
      <c r="C2" s="43"/>
      <c r="D2" s="44"/>
    </row>
    <row r="3" spans="1:41" x14ac:dyDescent="0.35">
      <c r="A3" s="270" t="s">
        <v>211</v>
      </c>
      <c r="B3" s="270"/>
      <c r="C3" s="270"/>
      <c r="D3" s="177"/>
      <c r="E3" s="49"/>
      <c r="AJ3" s="270" t="s">
        <v>211</v>
      </c>
      <c r="AK3" s="270"/>
      <c r="AL3" s="270"/>
      <c r="AM3" s="177"/>
    </row>
    <row r="4" spans="1:41" ht="15.5" x14ac:dyDescent="0.35">
      <c r="A4" s="39" t="s">
        <v>79</v>
      </c>
      <c r="B4" s="41">
        <v>0</v>
      </c>
      <c r="C4" s="41" t="s">
        <v>102</v>
      </c>
      <c r="D4" s="41" t="s">
        <v>103</v>
      </c>
      <c r="E4" s="41" t="s">
        <v>104</v>
      </c>
      <c r="F4" s="41" t="s">
        <v>105</v>
      </c>
      <c r="G4" s="41" t="s">
        <v>106</v>
      </c>
      <c r="H4" s="41" t="s">
        <v>107</v>
      </c>
      <c r="I4" s="41" t="s">
        <v>108</v>
      </c>
      <c r="J4" s="41" t="s">
        <v>109</v>
      </c>
      <c r="K4" s="46" t="s">
        <v>132</v>
      </c>
      <c r="L4" s="41" t="s">
        <v>110</v>
      </c>
      <c r="M4" s="41" t="s">
        <v>111</v>
      </c>
      <c r="N4" s="41" t="s">
        <v>112</v>
      </c>
      <c r="O4" s="41" t="s">
        <v>113</v>
      </c>
      <c r="P4" s="41" t="s">
        <v>114</v>
      </c>
      <c r="Q4" s="41" t="s">
        <v>115</v>
      </c>
      <c r="R4" s="41" t="s">
        <v>116</v>
      </c>
      <c r="S4" s="41" t="s">
        <v>117</v>
      </c>
      <c r="T4" s="41" t="s">
        <v>118</v>
      </c>
      <c r="U4" s="41" t="s">
        <v>119</v>
      </c>
      <c r="V4" s="41" t="s">
        <v>120</v>
      </c>
      <c r="W4" s="41" t="s">
        <v>121</v>
      </c>
      <c r="X4" s="46" t="s">
        <v>126</v>
      </c>
      <c r="Y4" s="41" t="s">
        <v>122</v>
      </c>
      <c r="Z4" s="41" t="s">
        <v>123</v>
      </c>
      <c r="AA4" s="46" t="s">
        <v>127</v>
      </c>
      <c r="AJ4" s="39" t="s">
        <v>79</v>
      </c>
      <c r="AK4" s="41" t="s">
        <v>102</v>
      </c>
      <c r="AL4" s="41" t="s">
        <v>103</v>
      </c>
      <c r="AM4" s="48" t="s">
        <v>132</v>
      </c>
      <c r="AN4" s="46" t="s">
        <v>126</v>
      </c>
      <c r="AO4" s="46" t="s">
        <v>127</v>
      </c>
    </row>
    <row r="5" spans="1:41" x14ac:dyDescent="0.35">
      <c r="A5" s="33" t="s">
        <v>0</v>
      </c>
      <c r="B5" s="96">
        <v>0</v>
      </c>
      <c r="C5" s="96">
        <v>147.97999999999999</v>
      </c>
      <c r="D5" s="96">
        <v>38.58</v>
      </c>
      <c r="E5" s="96">
        <v>14.54</v>
      </c>
      <c r="F5" s="96">
        <v>15.91</v>
      </c>
      <c r="G5" s="96">
        <v>48</v>
      </c>
      <c r="H5" s="96">
        <v>0</v>
      </c>
      <c r="I5" s="96">
        <v>0</v>
      </c>
      <c r="J5" s="96">
        <v>0</v>
      </c>
      <c r="K5" s="96">
        <f>SUM(E5:J5)</f>
        <v>78.45</v>
      </c>
      <c r="L5" s="96">
        <v>0</v>
      </c>
      <c r="M5" s="96">
        <v>0</v>
      </c>
      <c r="N5" s="96">
        <v>0</v>
      </c>
      <c r="O5" s="96">
        <v>0</v>
      </c>
      <c r="P5" s="96">
        <v>0</v>
      </c>
      <c r="Q5" s="96">
        <v>0</v>
      </c>
      <c r="R5" s="96">
        <v>0</v>
      </c>
      <c r="S5" s="96">
        <v>0</v>
      </c>
      <c r="T5" s="96">
        <v>0</v>
      </c>
      <c r="U5" s="96">
        <v>0</v>
      </c>
      <c r="V5" s="96">
        <v>0</v>
      </c>
      <c r="W5" s="96">
        <v>0</v>
      </c>
      <c r="X5" s="96">
        <f>SUM(L5:W5)</f>
        <v>0</v>
      </c>
      <c r="Y5" s="96">
        <v>0</v>
      </c>
      <c r="Z5" s="96">
        <v>0</v>
      </c>
      <c r="AA5" s="96">
        <f>SUM(Y5:Z5)</f>
        <v>0</v>
      </c>
      <c r="AJ5" s="33" t="s">
        <v>0</v>
      </c>
      <c r="AK5" s="97">
        <f>IFERROR(C5/SUM($C5+$D5+$K5+$X5+$AA5),"")</f>
        <v>0.55839402286706163</v>
      </c>
      <c r="AL5" s="97">
        <f t="shared" ref="AL5:AL20" si="0">IFERROR(D5/SUM($C5+$D5+$K5+$X5+$AA5),"")</f>
        <v>0.14557941209765668</v>
      </c>
      <c r="AM5" s="97">
        <f>IFERROR(K5/SUM($C5+$D5+$K5+$X5+$AA5),"")</f>
        <v>0.29602656503528169</v>
      </c>
      <c r="AN5" s="97">
        <f>IFERROR(X5/SUM($C5+$D5+$K5+$X5+$AA5),"")</f>
        <v>0</v>
      </c>
      <c r="AO5" s="97">
        <f>IFERROR(AA5/SUM($C5+$D5+$K5+$X5+$AA5),"")</f>
        <v>0</v>
      </c>
    </row>
    <row r="6" spans="1:41" x14ac:dyDescent="0.35">
      <c r="A6" s="33" t="s">
        <v>1</v>
      </c>
      <c r="B6" s="96">
        <v>0</v>
      </c>
      <c r="C6" s="96">
        <v>620.44999999999902</v>
      </c>
      <c r="D6" s="96">
        <v>341.82</v>
      </c>
      <c r="E6" s="96">
        <v>244.15</v>
      </c>
      <c r="F6" s="96">
        <v>136.68</v>
      </c>
      <c r="G6" s="96">
        <v>139.62</v>
      </c>
      <c r="H6" s="96">
        <v>197.8</v>
      </c>
      <c r="I6" s="96">
        <v>31.34</v>
      </c>
      <c r="J6" s="96">
        <v>0</v>
      </c>
      <c r="K6" s="96">
        <f t="shared" ref="K6:K20" si="1">SUM(E6:J6)</f>
        <v>749.59</v>
      </c>
      <c r="L6" s="96">
        <v>126.92</v>
      </c>
      <c r="M6" s="96">
        <v>96.64</v>
      </c>
      <c r="N6" s="96">
        <v>54.99</v>
      </c>
      <c r="O6" s="96">
        <v>0</v>
      </c>
      <c r="P6" s="96">
        <v>63</v>
      </c>
      <c r="Q6" s="96">
        <v>67.48</v>
      </c>
      <c r="R6" s="96">
        <v>0</v>
      </c>
      <c r="S6" s="96">
        <v>0</v>
      </c>
      <c r="T6" s="96">
        <v>83.94</v>
      </c>
      <c r="U6" s="96">
        <v>0</v>
      </c>
      <c r="V6" s="96">
        <v>0</v>
      </c>
      <c r="W6" s="96">
        <v>0</v>
      </c>
      <c r="X6" s="96">
        <f t="shared" ref="X6:X21" si="2">SUM(L6:W6)</f>
        <v>492.97</v>
      </c>
      <c r="Y6" s="96">
        <v>396.02</v>
      </c>
      <c r="Z6" s="96">
        <v>0</v>
      </c>
      <c r="AA6" s="96">
        <f t="shared" ref="AA6:AA20" si="3">SUM(Y6:Z6)</f>
        <v>396.02</v>
      </c>
      <c r="AJ6" s="33" t="s">
        <v>1</v>
      </c>
      <c r="AK6" s="97">
        <f t="shared" ref="AK6:AK21" si="4">IFERROR(C6/SUM($C6+$D6+$K6+$X6+$AA6),"")</f>
        <v>0.23855662571851483</v>
      </c>
      <c r="AL6" s="97">
        <f t="shared" si="0"/>
        <v>0.13142626449045508</v>
      </c>
      <c r="AM6" s="97">
        <f t="shared" ref="AM6:AM21" si="5">IFERROR(K6/SUM($C6+$D6+$K6+$X6+$AA6),"")</f>
        <v>0.28820962377684228</v>
      </c>
      <c r="AN6" s="97">
        <f t="shared" ref="AN6:AN21" si="6">IFERROR(X6/SUM($C6+$D6+$K6+$X6+$AA6),"")</f>
        <v>0.18954188053905463</v>
      </c>
      <c r="AO6" s="97">
        <f t="shared" ref="AO6:AO21" si="7">IFERROR(AA6/SUM($C6+$D6+$K6+$X6+$AA6),"")</f>
        <v>0.15226560547513318</v>
      </c>
    </row>
    <row r="7" spans="1:41" x14ac:dyDescent="0.35">
      <c r="A7" s="33" t="s">
        <v>68</v>
      </c>
      <c r="B7" s="96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f t="shared" si="1"/>
        <v>0</v>
      </c>
      <c r="L7" s="96">
        <v>0</v>
      </c>
      <c r="M7" s="96">
        <v>0</v>
      </c>
      <c r="N7" s="96">
        <v>0</v>
      </c>
      <c r="O7" s="96">
        <v>0</v>
      </c>
      <c r="P7" s="96">
        <v>0</v>
      </c>
      <c r="Q7" s="96">
        <v>0</v>
      </c>
      <c r="R7" s="96">
        <v>0</v>
      </c>
      <c r="S7" s="96">
        <v>0</v>
      </c>
      <c r="T7" s="96">
        <v>0</v>
      </c>
      <c r="U7" s="96">
        <v>0</v>
      </c>
      <c r="V7" s="96">
        <v>0</v>
      </c>
      <c r="W7" s="96">
        <v>0</v>
      </c>
      <c r="X7" s="96">
        <f t="shared" si="2"/>
        <v>0</v>
      </c>
      <c r="Y7" s="96">
        <v>0</v>
      </c>
      <c r="Z7" s="96">
        <v>0</v>
      </c>
      <c r="AA7" s="96">
        <f t="shared" si="3"/>
        <v>0</v>
      </c>
      <c r="AJ7" s="33" t="s">
        <v>68</v>
      </c>
      <c r="AK7" s="97" t="str">
        <f t="shared" si="4"/>
        <v/>
      </c>
      <c r="AL7" s="97" t="str">
        <f t="shared" si="0"/>
        <v/>
      </c>
      <c r="AM7" s="97" t="str">
        <f t="shared" si="5"/>
        <v/>
      </c>
      <c r="AN7" s="97" t="str">
        <f t="shared" si="6"/>
        <v/>
      </c>
      <c r="AO7" s="97" t="str">
        <f t="shared" si="7"/>
        <v/>
      </c>
    </row>
    <row r="8" spans="1:41" x14ac:dyDescent="0.35">
      <c r="A8" s="33" t="s">
        <v>2</v>
      </c>
      <c r="B8" s="96">
        <v>0</v>
      </c>
      <c r="C8" s="96">
        <v>933.03833333333296</v>
      </c>
      <c r="D8" s="96">
        <v>342.21</v>
      </c>
      <c r="E8" s="96">
        <v>180.7</v>
      </c>
      <c r="F8" s="96">
        <v>119.33</v>
      </c>
      <c r="G8" s="96">
        <v>68.14</v>
      </c>
      <c r="H8" s="96">
        <v>29.99</v>
      </c>
      <c r="I8" s="96">
        <v>66.91</v>
      </c>
      <c r="J8" s="96">
        <v>0</v>
      </c>
      <c r="K8" s="96">
        <f t="shared" si="1"/>
        <v>465.06999999999994</v>
      </c>
      <c r="L8" s="96">
        <v>41.32</v>
      </c>
      <c r="M8" s="96">
        <v>48.76</v>
      </c>
      <c r="N8" s="96">
        <v>0</v>
      </c>
      <c r="O8" s="96">
        <v>0</v>
      </c>
      <c r="P8" s="96">
        <v>62.24</v>
      </c>
      <c r="Q8" s="96">
        <v>0</v>
      </c>
      <c r="R8" s="96">
        <v>71.760000000000005</v>
      </c>
      <c r="S8" s="96">
        <v>0</v>
      </c>
      <c r="T8" s="96">
        <v>0</v>
      </c>
      <c r="U8" s="96">
        <v>0</v>
      </c>
      <c r="V8" s="96">
        <v>0</v>
      </c>
      <c r="W8" s="96">
        <v>0</v>
      </c>
      <c r="X8" s="96">
        <f t="shared" si="2"/>
        <v>224.07999999999998</v>
      </c>
      <c r="Y8" s="96">
        <v>0</v>
      </c>
      <c r="Z8" s="96">
        <v>0</v>
      </c>
      <c r="AA8" s="96">
        <f t="shared" si="3"/>
        <v>0</v>
      </c>
      <c r="AJ8" s="33" t="s">
        <v>2</v>
      </c>
      <c r="AK8" s="97">
        <f t="shared" si="4"/>
        <v>0.47497410148484814</v>
      </c>
      <c r="AL8" s="97">
        <f t="shared" si="0"/>
        <v>0.17420601218863455</v>
      </c>
      <c r="AM8" s="97">
        <f t="shared" si="5"/>
        <v>0.23674933546234261</v>
      </c>
      <c r="AN8" s="97">
        <f t="shared" si="6"/>
        <v>0.11407055086417471</v>
      </c>
      <c r="AO8" s="97">
        <f t="shared" si="7"/>
        <v>0</v>
      </c>
    </row>
    <row r="9" spans="1:41" x14ac:dyDescent="0.35">
      <c r="A9" s="33" t="s">
        <v>3</v>
      </c>
      <c r="B9" s="96">
        <v>0</v>
      </c>
      <c r="C9" s="96">
        <v>7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f t="shared" si="1"/>
        <v>0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96">
        <v>0</v>
      </c>
      <c r="T9" s="96">
        <v>0</v>
      </c>
      <c r="U9" s="96">
        <v>0</v>
      </c>
      <c r="V9" s="96">
        <v>0</v>
      </c>
      <c r="W9" s="96">
        <v>0</v>
      </c>
      <c r="X9" s="96">
        <f t="shared" si="2"/>
        <v>0</v>
      </c>
      <c r="Y9" s="96">
        <v>0</v>
      </c>
      <c r="Z9" s="96">
        <v>0</v>
      </c>
      <c r="AA9" s="96">
        <f t="shared" si="3"/>
        <v>0</v>
      </c>
      <c r="AJ9" s="33" t="s">
        <v>3</v>
      </c>
      <c r="AK9" s="97">
        <f t="shared" si="4"/>
        <v>1</v>
      </c>
      <c r="AL9" s="97">
        <f t="shared" si="0"/>
        <v>0</v>
      </c>
      <c r="AM9" s="97">
        <f t="shared" si="5"/>
        <v>0</v>
      </c>
      <c r="AN9" s="97">
        <f t="shared" si="6"/>
        <v>0</v>
      </c>
      <c r="AO9" s="97">
        <f t="shared" si="7"/>
        <v>0</v>
      </c>
    </row>
    <row r="10" spans="1:41" x14ac:dyDescent="0.35">
      <c r="A10" s="33" t="s">
        <v>4</v>
      </c>
      <c r="B10" s="96">
        <v>0</v>
      </c>
      <c r="C10" s="96">
        <v>296.89999999999998</v>
      </c>
      <c r="D10" s="96">
        <v>328.08</v>
      </c>
      <c r="E10" s="96">
        <v>120.12</v>
      </c>
      <c r="F10" s="96">
        <v>35.9</v>
      </c>
      <c r="G10" s="96">
        <v>152.49</v>
      </c>
      <c r="H10" s="96">
        <v>80.3</v>
      </c>
      <c r="I10" s="96">
        <v>64.14</v>
      </c>
      <c r="J10" s="96">
        <v>75.66</v>
      </c>
      <c r="K10" s="96">
        <f t="shared" si="1"/>
        <v>528.61</v>
      </c>
      <c r="L10" s="96">
        <v>43.58</v>
      </c>
      <c r="M10" s="96">
        <v>0</v>
      </c>
      <c r="N10" s="96">
        <v>0</v>
      </c>
      <c r="O10" s="96">
        <v>55.97</v>
      </c>
      <c r="P10" s="96">
        <v>0</v>
      </c>
      <c r="Q10" s="96">
        <v>136.97999999999999</v>
      </c>
      <c r="R10" s="96">
        <v>0</v>
      </c>
      <c r="S10" s="96">
        <v>0</v>
      </c>
      <c r="T10" s="96">
        <v>0</v>
      </c>
      <c r="U10" s="96">
        <v>0</v>
      </c>
      <c r="V10" s="96">
        <v>0</v>
      </c>
      <c r="W10" s="96">
        <v>0</v>
      </c>
      <c r="X10" s="96">
        <f t="shared" si="2"/>
        <v>236.52999999999997</v>
      </c>
      <c r="Y10" s="96">
        <v>0</v>
      </c>
      <c r="Z10" s="96">
        <v>0</v>
      </c>
      <c r="AA10" s="96">
        <f t="shared" si="3"/>
        <v>0</v>
      </c>
      <c r="AJ10" s="33" t="s">
        <v>4</v>
      </c>
      <c r="AK10" s="97">
        <f t="shared" si="4"/>
        <v>0.21357868385463122</v>
      </c>
      <c r="AL10" s="97">
        <f t="shared" si="0"/>
        <v>0.23600840215233215</v>
      </c>
      <c r="AM10" s="97">
        <f t="shared" si="5"/>
        <v>0.38026213564296607</v>
      </c>
      <c r="AN10" s="97">
        <f t="shared" si="6"/>
        <v>0.17015077835007048</v>
      </c>
      <c r="AO10" s="97">
        <f t="shared" si="7"/>
        <v>0</v>
      </c>
    </row>
    <row r="11" spans="1:41" x14ac:dyDescent="0.35">
      <c r="A11" s="33" t="s">
        <v>5</v>
      </c>
      <c r="B11" s="96">
        <v>0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f t="shared" si="1"/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>
        <v>0</v>
      </c>
      <c r="U11" s="96">
        <v>0</v>
      </c>
      <c r="V11" s="96">
        <v>0</v>
      </c>
      <c r="W11" s="96">
        <v>0</v>
      </c>
      <c r="X11" s="96">
        <f t="shared" si="2"/>
        <v>0</v>
      </c>
      <c r="Y11" s="96">
        <v>0</v>
      </c>
      <c r="Z11" s="96">
        <v>0</v>
      </c>
      <c r="AA11" s="96">
        <f t="shared" si="3"/>
        <v>0</v>
      </c>
      <c r="AJ11" s="33" t="s">
        <v>5</v>
      </c>
      <c r="AK11" s="97" t="str">
        <f t="shared" si="4"/>
        <v/>
      </c>
      <c r="AL11" s="97" t="str">
        <f t="shared" si="0"/>
        <v/>
      </c>
      <c r="AM11" s="97" t="str">
        <f t="shared" si="5"/>
        <v/>
      </c>
      <c r="AN11" s="97" t="str">
        <f t="shared" si="6"/>
        <v/>
      </c>
      <c r="AO11" s="97" t="str">
        <f t="shared" si="7"/>
        <v/>
      </c>
    </row>
    <row r="12" spans="1:41" x14ac:dyDescent="0.35">
      <c r="A12" s="33" t="s">
        <v>6</v>
      </c>
      <c r="B12" s="96">
        <v>0</v>
      </c>
      <c r="C12" s="96">
        <v>782.80583333333198</v>
      </c>
      <c r="D12" s="96">
        <v>353.2</v>
      </c>
      <c r="E12" s="96">
        <v>203.65</v>
      </c>
      <c r="F12" s="96">
        <v>74.459999999999994</v>
      </c>
      <c r="G12" s="96">
        <v>153.55000000000001</v>
      </c>
      <c r="H12" s="96">
        <v>29.16</v>
      </c>
      <c r="I12" s="96">
        <v>92.44</v>
      </c>
      <c r="J12" s="96">
        <v>73.459999999999994</v>
      </c>
      <c r="K12" s="96">
        <f t="shared" si="1"/>
        <v>626.72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v>0</v>
      </c>
      <c r="X12" s="96">
        <f t="shared" si="2"/>
        <v>0</v>
      </c>
      <c r="Y12" s="96">
        <v>108.24</v>
      </c>
      <c r="Z12" s="96">
        <v>0</v>
      </c>
      <c r="AA12" s="96">
        <f t="shared" si="3"/>
        <v>108.24</v>
      </c>
      <c r="AJ12" s="33" t="s">
        <v>6</v>
      </c>
      <c r="AK12" s="97">
        <f t="shared" si="4"/>
        <v>0.41839664807703997</v>
      </c>
      <c r="AL12" s="97">
        <f t="shared" si="0"/>
        <v>0.18877950292161949</v>
      </c>
      <c r="AM12" s="97">
        <f t="shared" si="5"/>
        <v>0.33497137619206502</v>
      </c>
      <c r="AN12" s="97">
        <f t="shared" si="6"/>
        <v>0</v>
      </c>
      <c r="AO12" s="97">
        <f t="shared" si="7"/>
        <v>5.7852472809275461E-2</v>
      </c>
    </row>
    <row r="13" spans="1:41" x14ac:dyDescent="0.35">
      <c r="A13" s="33" t="s">
        <v>7</v>
      </c>
      <c r="B13" s="96">
        <v>0</v>
      </c>
      <c r="C13" s="96">
        <v>154.96</v>
      </c>
      <c r="D13" s="96">
        <v>55.74</v>
      </c>
      <c r="E13" s="96">
        <v>94.55</v>
      </c>
      <c r="F13" s="96">
        <v>36.520000000000003</v>
      </c>
      <c r="G13" s="96">
        <v>23.01</v>
      </c>
      <c r="H13" s="96">
        <v>0</v>
      </c>
      <c r="I13" s="96">
        <v>103.44</v>
      </c>
      <c r="J13" s="96">
        <v>0</v>
      </c>
      <c r="K13" s="96">
        <f t="shared" si="1"/>
        <v>257.52</v>
      </c>
      <c r="L13" s="96">
        <v>0</v>
      </c>
      <c r="M13" s="96">
        <v>0</v>
      </c>
      <c r="N13" s="96">
        <v>0</v>
      </c>
      <c r="O13" s="96">
        <v>0</v>
      </c>
      <c r="P13" s="96">
        <v>64.37</v>
      </c>
      <c r="Q13" s="96">
        <v>0</v>
      </c>
      <c r="R13" s="96">
        <v>0</v>
      </c>
      <c r="S13" s="96">
        <v>154.87</v>
      </c>
      <c r="T13" s="96">
        <v>0</v>
      </c>
      <c r="U13" s="96">
        <v>0</v>
      </c>
      <c r="V13" s="96">
        <v>0</v>
      </c>
      <c r="W13" s="96">
        <v>0</v>
      </c>
      <c r="X13" s="96">
        <f>SUM(L13:W13)</f>
        <v>219.24</v>
      </c>
      <c r="Y13" s="96">
        <v>0</v>
      </c>
      <c r="Z13" s="96">
        <v>0</v>
      </c>
      <c r="AA13" s="96">
        <f t="shared" si="3"/>
        <v>0</v>
      </c>
      <c r="AJ13" s="33" t="s">
        <v>7</v>
      </c>
      <c r="AK13" s="97">
        <f t="shared" si="4"/>
        <v>0.22540947836965058</v>
      </c>
      <c r="AL13" s="97">
        <f t="shared" si="0"/>
        <v>8.1081081081081086E-2</v>
      </c>
      <c r="AM13" s="97">
        <f t="shared" si="5"/>
        <v>0.37459634015069965</v>
      </c>
      <c r="AN13" s="97">
        <f t="shared" si="6"/>
        <v>0.31891310039856863</v>
      </c>
      <c r="AO13" s="97">
        <f t="shared" si="7"/>
        <v>0</v>
      </c>
    </row>
    <row r="14" spans="1:41" x14ac:dyDescent="0.35">
      <c r="A14" s="33" t="s">
        <v>8</v>
      </c>
      <c r="B14" s="96">
        <v>0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f t="shared" si="1"/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96">
        <v>0</v>
      </c>
      <c r="V14" s="96">
        <v>0</v>
      </c>
      <c r="W14" s="96">
        <v>0</v>
      </c>
      <c r="X14" s="96">
        <f t="shared" si="2"/>
        <v>0</v>
      </c>
      <c r="Y14" s="96">
        <v>0</v>
      </c>
      <c r="Z14" s="96">
        <v>0</v>
      </c>
      <c r="AA14" s="96">
        <f t="shared" si="3"/>
        <v>0</v>
      </c>
      <c r="AJ14" s="33" t="s">
        <v>8</v>
      </c>
      <c r="AK14" s="97" t="str">
        <f t="shared" si="4"/>
        <v/>
      </c>
      <c r="AL14" s="97" t="str">
        <f t="shared" si="0"/>
        <v/>
      </c>
      <c r="AM14" s="97" t="str">
        <f t="shared" si="5"/>
        <v/>
      </c>
      <c r="AN14" s="97" t="str">
        <f t="shared" si="6"/>
        <v/>
      </c>
      <c r="AO14" s="97" t="str">
        <f t="shared" si="7"/>
        <v/>
      </c>
    </row>
    <row r="15" spans="1:41" x14ac:dyDescent="0.35">
      <c r="A15" s="33" t="s">
        <v>241</v>
      </c>
      <c r="B15" s="96">
        <v>0</v>
      </c>
      <c r="C15" s="96">
        <v>90.748333333333306</v>
      </c>
      <c r="D15" s="96">
        <v>22.84</v>
      </c>
      <c r="E15" s="96">
        <v>0</v>
      </c>
      <c r="F15" s="96">
        <v>15.44</v>
      </c>
      <c r="G15" s="96">
        <v>0</v>
      </c>
      <c r="H15" s="96">
        <v>0</v>
      </c>
      <c r="I15" s="96">
        <v>0</v>
      </c>
      <c r="J15" s="96">
        <v>0</v>
      </c>
      <c r="K15" s="96">
        <f t="shared" si="1"/>
        <v>15.44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v>0</v>
      </c>
      <c r="X15" s="96">
        <f t="shared" si="2"/>
        <v>0</v>
      </c>
      <c r="Y15" s="96">
        <v>0</v>
      </c>
      <c r="Z15" s="96">
        <v>0</v>
      </c>
      <c r="AA15" s="96">
        <f t="shared" si="3"/>
        <v>0</v>
      </c>
      <c r="AJ15" s="33" t="s">
        <v>241</v>
      </c>
      <c r="AK15" s="97">
        <f t="shared" si="4"/>
        <v>0.70332097601302035</v>
      </c>
      <c r="AL15" s="97">
        <f t="shared" si="0"/>
        <v>0.17701538421793667</v>
      </c>
      <c r="AM15" s="97">
        <f t="shared" si="5"/>
        <v>0.119663639769043</v>
      </c>
      <c r="AN15" s="97">
        <f t="shared" si="6"/>
        <v>0</v>
      </c>
      <c r="AO15" s="97">
        <f t="shared" si="7"/>
        <v>0</v>
      </c>
    </row>
    <row r="16" spans="1:41" x14ac:dyDescent="0.35">
      <c r="A16" s="33" t="s">
        <v>10</v>
      </c>
      <c r="B16" s="96">
        <v>0</v>
      </c>
      <c r="C16" s="96">
        <v>20.376000000000001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f t="shared" si="1"/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6">
        <f t="shared" si="2"/>
        <v>0</v>
      </c>
      <c r="Y16" s="96">
        <v>0</v>
      </c>
      <c r="Z16" s="96">
        <v>0</v>
      </c>
      <c r="AA16" s="96">
        <f t="shared" si="3"/>
        <v>0</v>
      </c>
      <c r="AJ16" s="33" t="s">
        <v>10</v>
      </c>
      <c r="AK16" s="97">
        <f t="shared" si="4"/>
        <v>1</v>
      </c>
      <c r="AL16" s="97">
        <f t="shared" si="0"/>
        <v>0</v>
      </c>
      <c r="AM16" s="97">
        <f t="shared" si="5"/>
        <v>0</v>
      </c>
      <c r="AN16" s="97">
        <f t="shared" si="6"/>
        <v>0</v>
      </c>
      <c r="AO16" s="97">
        <f t="shared" si="7"/>
        <v>0</v>
      </c>
    </row>
    <row r="17" spans="1:41" x14ac:dyDescent="0.35">
      <c r="A17" s="33" t="s">
        <v>11</v>
      </c>
      <c r="B17" s="96">
        <v>0</v>
      </c>
      <c r="C17" s="96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f t="shared" si="1"/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v>0</v>
      </c>
      <c r="X17" s="96">
        <f t="shared" si="2"/>
        <v>0</v>
      </c>
      <c r="Y17" s="96">
        <v>0</v>
      </c>
      <c r="Z17" s="96">
        <v>0</v>
      </c>
      <c r="AA17" s="96">
        <f t="shared" si="3"/>
        <v>0</v>
      </c>
      <c r="AJ17" s="33" t="s">
        <v>11</v>
      </c>
      <c r="AK17" s="97" t="str">
        <f t="shared" si="4"/>
        <v/>
      </c>
      <c r="AL17" s="97" t="str">
        <f t="shared" si="0"/>
        <v/>
      </c>
      <c r="AM17" s="97" t="str">
        <f t="shared" si="5"/>
        <v/>
      </c>
      <c r="AN17" s="97" t="str">
        <f t="shared" si="6"/>
        <v/>
      </c>
      <c r="AO17" s="97" t="str">
        <f t="shared" si="7"/>
        <v/>
      </c>
    </row>
    <row r="18" spans="1:41" x14ac:dyDescent="0.35">
      <c r="A18" s="33" t="s">
        <v>12</v>
      </c>
      <c r="B18" s="96">
        <v>0</v>
      </c>
      <c r="C18" s="96">
        <v>1705.13083333333</v>
      </c>
      <c r="D18" s="96">
        <v>1102.21333333333</v>
      </c>
      <c r="E18" s="96">
        <v>643.19000000000005</v>
      </c>
      <c r="F18" s="96">
        <v>411.39</v>
      </c>
      <c r="G18" s="96">
        <v>231.27</v>
      </c>
      <c r="H18" s="96">
        <v>168.42</v>
      </c>
      <c r="I18" s="96">
        <v>132.69</v>
      </c>
      <c r="J18" s="96">
        <v>187.535</v>
      </c>
      <c r="K18" s="96">
        <f t="shared" si="1"/>
        <v>1774.4950000000001</v>
      </c>
      <c r="L18" s="96">
        <v>339.08</v>
      </c>
      <c r="M18" s="96">
        <v>330.83</v>
      </c>
      <c r="N18" s="96">
        <v>105.31</v>
      </c>
      <c r="O18" s="96">
        <v>57.27</v>
      </c>
      <c r="P18" s="96">
        <v>62.24</v>
      </c>
      <c r="Q18" s="96">
        <v>65.95</v>
      </c>
      <c r="R18" s="96">
        <v>0</v>
      </c>
      <c r="S18" s="96">
        <v>230.43</v>
      </c>
      <c r="T18" s="96">
        <v>0</v>
      </c>
      <c r="U18" s="96">
        <v>0</v>
      </c>
      <c r="V18" s="96">
        <v>0</v>
      </c>
      <c r="W18" s="96">
        <v>0</v>
      </c>
      <c r="X18" s="96">
        <f t="shared" si="2"/>
        <v>1191.1100000000001</v>
      </c>
      <c r="Y18" s="96">
        <v>226.4</v>
      </c>
      <c r="Z18" s="96">
        <v>0</v>
      </c>
      <c r="AA18" s="96">
        <f t="shared" si="3"/>
        <v>226.4</v>
      </c>
      <c r="AJ18" s="33" t="s">
        <v>12</v>
      </c>
      <c r="AK18" s="97">
        <f t="shared" si="4"/>
        <v>0.28421930212152158</v>
      </c>
      <c r="AL18" s="97">
        <f t="shared" si="0"/>
        <v>0.18372215097220929</v>
      </c>
      <c r="AM18" s="97">
        <f t="shared" si="5"/>
        <v>0.29578125071622391</v>
      </c>
      <c r="AN18" s="97">
        <f t="shared" si="6"/>
        <v>0.19853986939416648</v>
      </c>
      <c r="AO18" s="97">
        <f t="shared" si="7"/>
        <v>3.7737426795878874E-2</v>
      </c>
    </row>
    <row r="19" spans="1:41" x14ac:dyDescent="0.35">
      <c r="A19" s="33" t="s">
        <v>13</v>
      </c>
      <c r="B19" s="96">
        <v>0</v>
      </c>
      <c r="C19" s="96">
        <v>7.38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f t="shared" si="1"/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f t="shared" si="2"/>
        <v>0</v>
      </c>
      <c r="Y19" s="96">
        <v>0</v>
      </c>
      <c r="Z19" s="96">
        <v>0</v>
      </c>
      <c r="AA19" s="96">
        <f t="shared" si="3"/>
        <v>0</v>
      </c>
      <c r="AJ19" s="33" t="s">
        <v>13</v>
      </c>
      <c r="AK19" s="97">
        <f t="shared" si="4"/>
        <v>1</v>
      </c>
      <c r="AL19" s="97">
        <f t="shared" si="0"/>
        <v>0</v>
      </c>
      <c r="AM19" s="97">
        <f t="shared" si="5"/>
        <v>0</v>
      </c>
      <c r="AN19" s="97">
        <f t="shared" si="6"/>
        <v>0</v>
      </c>
      <c r="AO19" s="97">
        <f t="shared" si="7"/>
        <v>0</v>
      </c>
    </row>
    <row r="20" spans="1:41" x14ac:dyDescent="0.35">
      <c r="A20" s="33" t="s">
        <v>14</v>
      </c>
      <c r="B20" s="96">
        <v>0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f t="shared" si="1"/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6">
        <f t="shared" si="2"/>
        <v>0</v>
      </c>
      <c r="Y20" s="229">
        <v>0</v>
      </c>
      <c r="Z20" s="229">
        <v>0</v>
      </c>
      <c r="AA20" s="96">
        <f t="shared" si="3"/>
        <v>0</v>
      </c>
      <c r="AJ20" s="33" t="s">
        <v>14</v>
      </c>
      <c r="AK20" s="97" t="str">
        <f t="shared" si="4"/>
        <v/>
      </c>
      <c r="AL20" s="97" t="str">
        <f t="shared" si="0"/>
        <v/>
      </c>
      <c r="AM20" s="97" t="str">
        <f t="shared" si="5"/>
        <v/>
      </c>
      <c r="AN20" s="97" t="str">
        <f t="shared" si="6"/>
        <v/>
      </c>
      <c r="AO20" s="97" t="str">
        <f t="shared" si="7"/>
        <v/>
      </c>
    </row>
    <row r="21" spans="1:41" x14ac:dyDescent="0.35">
      <c r="A21" s="40" t="s">
        <v>15</v>
      </c>
      <c r="B21" s="138">
        <v>0</v>
      </c>
      <c r="C21" s="138">
        <v>4766.76933333334</v>
      </c>
      <c r="D21" s="138">
        <v>2584.6833333333302</v>
      </c>
      <c r="E21" s="138">
        <v>1500.9</v>
      </c>
      <c r="F21" s="138">
        <v>845.63</v>
      </c>
      <c r="G21" s="138">
        <v>816.08</v>
      </c>
      <c r="H21" s="138">
        <v>505.67</v>
      </c>
      <c r="I21" s="138">
        <v>490.96</v>
      </c>
      <c r="J21" s="138">
        <v>336.65499999999997</v>
      </c>
      <c r="K21" s="139">
        <f t="shared" ref="K21" si="8">SUM(E21:J21)</f>
        <v>4495.8949999999995</v>
      </c>
      <c r="L21" s="138">
        <v>550.9</v>
      </c>
      <c r="M21" s="138">
        <v>476.23</v>
      </c>
      <c r="N21" s="138">
        <v>160.30000000000001</v>
      </c>
      <c r="O21" s="138">
        <v>113.24</v>
      </c>
      <c r="P21" s="138">
        <v>251.85</v>
      </c>
      <c r="Q21" s="138">
        <v>270.41000000000003</v>
      </c>
      <c r="R21" s="138">
        <v>71.760000000000005</v>
      </c>
      <c r="S21" s="138">
        <v>385.3</v>
      </c>
      <c r="T21" s="138">
        <v>83.94</v>
      </c>
      <c r="U21" s="138">
        <v>0</v>
      </c>
      <c r="V21" s="138">
        <v>0</v>
      </c>
      <c r="W21" s="138">
        <v>0</v>
      </c>
      <c r="X21" s="227">
        <f t="shared" si="2"/>
        <v>2363.9300000000003</v>
      </c>
      <c r="Y21" s="138">
        <v>730.66</v>
      </c>
      <c r="Z21" s="138">
        <v>0</v>
      </c>
      <c r="AA21" s="228">
        <f t="shared" ref="AA21" si="9">SUM(Y21:Z21)</f>
        <v>730.66</v>
      </c>
      <c r="AJ21" s="40" t="s">
        <v>15</v>
      </c>
      <c r="AK21" s="136">
        <f t="shared" si="4"/>
        <v>0.31901948995325569</v>
      </c>
      <c r="AL21" s="136">
        <f t="shared" ref="AL21" si="10">IFERROR(D21/SUM($C21+$D21+$K21+$X21+$AA21),"")</f>
        <v>0.17298180403331423</v>
      </c>
      <c r="AM21" s="136">
        <f t="shared" si="5"/>
        <v>0.30089102901491149</v>
      </c>
      <c r="AN21" s="136">
        <f t="shared" si="6"/>
        <v>0.15820772731997074</v>
      </c>
      <c r="AO21" s="136">
        <f t="shared" si="7"/>
        <v>4.8899949678547931E-2</v>
      </c>
    </row>
    <row r="22" spans="1:41" x14ac:dyDescent="0.35">
      <c r="Y22" s="226"/>
      <c r="Z22" s="226"/>
      <c r="AK22" s="30"/>
      <c r="AL22" s="30"/>
      <c r="AM22" s="30"/>
      <c r="AN22" s="30"/>
      <c r="AO22" s="30"/>
    </row>
    <row r="23" spans="1:41" x14ac:dyDescent="0.35">
      <c r="AK23" s="30"/>
      <c r="AL23" s="30"/>
      <c r="AM23" s="30"/>
      <c r="AN23" s="30"/>
      <c r="AO23" s="30"/>
    </row>
    <row r="24" spans="1:41" x14ac:dyDescent="0.35">
      <c r="A24" s="269" t="s">
        <v>210</v>
      </c>
      <c r="B24" s="269"/>
      <c r="AJ24" s="269" t="s">
        <v>210</v>
      </c>
      <c r="AK24" s="269"/>
      <c r="AL24" s="30"/>
      <c r="AM24" s="30"/>
      <c r="AN24" s="30"/>
      <c r="AO24" s="30"/>
    </row>
    <row r="25" spans="1:41" ht="15.5" x14ac:dyDescent="0.35">
      <c r="A25" s="39" t="s">
        <v>79</v>
      </c>
      <c r="B25" s="41">
        <v>0</v>
      </c>
      <c r="C25" s="41" t="s">
        <v>102</v>
      </c>
      <c r="D25" s="41" t="s">
        <v>103</v>
      </c>
      <c r="E25" s="41" t="s">
        <v>104</v>
      </c>
      <c r="F25" s="41" t="s">
        <v>105</v>
      </c>
      <c r="G25" s="41" t="s">
        <v>106</v>
      </c>
      <c r="H25" s="41" t="s">
        <v>107</v>
      </c>
      <c r="I25" s="41" t="s">
        <v>108</v>
      </c>
      <c r="J25" s="41" t="s">
        <v>109</v>
      </c>
      <c r="K25" s="46" t="s">
        <v>132</v>
      </c>
      <c r="L25" s="41" t="s">
        <v>110</v>
      </c>
      <c r="M25" s="41" t="s">
        <v>111</v>
      </c>
      <c r="N25" s="41" t="s">
        <v>112</v>
      </c>
      <c r="O25" s="41" t="s">
        <v>113</v>
      </c>
      <c r="P25" s="41" t="s">
        <v>114</v>
      </c>
      <c r="Q25" s="41" t="s">
        <v>115</v>
      </c>
      <c r="R25" s="41" t="s">
        <v>116</v>
      </c>
      <c r="S25" s="41" t="s">
        <v>117</v>
      </c>
      <c r="T25" s="41" t="s">
        <v>118</v>
      </c>
      <c r="U25" s="41" t="s">
        <v>119</v>
      </c>
      <c r="V25" s="41" t="s">
        <v>120</v>
      </c>
      <c r="W25" s="41" t="s">
        <v>121</v>
      </c>
      <c r="X25" s="46" t="s">
        <v>126</v>
      </c>
      <c r="Y25" s="41" t="s">
        <v>122</v>
      </c>
      <c r="Z25" s="41" t="s">
        <v>123</v>
      </c>
      <c r="AA25" s="46" t="s">
        <v>127</v>
      </c>
      <c r="AJ25" s="39" t="s">
        <v>79</v>
      </c>
      <c r="AK25" s="70" t="s">
        <v>102</v>
      </c>
      <c r="AL25" s="70" t="s">
        <v>103</v>
      </c>
      <c r="AM25" s="71" t="s">
        <v>132</v>
      </c>
      <c r="AN25" s="71" t="s">
        <v>126</v>
      </c>
      <c r="AO25" s="71" t="s">
        <v>127</v>
      </c>
    </row>
    <row r="26" spans="1:41" x14ac:dyDescent="0.35">
      <c r="A26" s="33" t="s">
        <v>0</v>
      </c>
      <c r="B26" s="96">
        <v>1</v>
      </c>
      <c r="C26" s="96">
        <v>386</v>
      </c>
      <c r="D26" s="96">
        <v>6</v>
      </c>
      <c r="E26" s="96">
        <v>1</v>
      </c>
      <c r="F26" s="96">
        <v>1</v>
      </c>
      <c r="G26" s="96">
        <v>2</v>
      </c>
      <c r="H26" s="96">
        <v>0</v>
      </c>
      <c r="I26" s="96">
        <v>0</v>
      </c>
      <c r="J26" s="96">
        <v>0</v>
      </c>
      <c r="K26" s="96">
        <f>SUM(E26:J26)</f>
        <v>4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f>SUM(L26:W26)</f>
        <v>0</v>
      </c>
      <c r="Y26" s="96">
        <v>0</v>
      </c>
      <c r="Z26" s="96">
        <v>0</v>
      </c>
      <c r="AA26" s="96">
        <f>SUM(Y26:Z26)</f>
        <v>0</v>
      </c>
      <c r="AJ26" s="33" t="s">
        <v>0</v>
      </c>
      <c r="AK26" s="97">
        <f>IFERROR(C26/SUM($C26+$D26+$K26+$X26+$AA26),"")</f>
        <v>0.9747474747474747</v>
      </c>
      <c r="AL26" s="97">
        <f t="shared" ref="AL26:AL42" si="11">IFERROR(D26/SUM($C26+$D26+$K26+$X26+$AA26),"")</f>
        <v>1.5151515151515152E-2</v>
      </c>
      <c r="AM26" s="97">
        <f>IFERROR(K26/SUM($C26+$D26+$K26+$X26+$AA26),"")</f>
        <v>1.0101010101010102E-2</v>
      </c>
      <c r="AN26" s="97">
        <f>IFERROR(X26/SUM($C26+$D26+$K26+$X26+$AA26),"")</f>
        <v>0</v>
      </c>
      <c r="AO26" s="97">
        <f>IFERROR(AA26/SUM($C26+$D26+$K26+$X26+$AA26),"")</f>
        <v>0</v>
      </c>
    </row>
    <row r="27" spans="1:41" x14ac:dyDescent="0.35">
      <c r="A27" s="33" t="s">
        <v>1</v>
      </c>
      <c r="B27" s="96">
        <v>0</v>
      </c>
      <c r="C27" s="96">
        <v>441</v>
      </c>
      <c r="D27" s="96">
        <v>49</v>
      </c>
      <c r="E27" s="96">
        <v>21</v>
      </c>
      <c r="F27" s="96">
        <v>8</v>
      </c>
      <c r="G27" s="96">
        <v>6</v>
      </c>
      <c r="H27" s="96">
        <v>7</v>
      </c>
      <c r="I27" s="96">
        <v>1</v>
      </c>
      <c r="J27" s="96">
        <v>0</v>
      </c>
      <c r="K27" s="96">
        <f t="shared" ref="K27:K31" si="12">SUM(E27:J27)</f>
        <v>43</v>
      </c>
      <c r="L27" s="96">
        <v>3</v>
      </c>
      <c r="M27" s="96">
        <v>2</v>
      </c>
      <c r="N27" s="96">
        <v>1</v>
      </c>
      <c r="O27" s="96">
        <v>0</v>
      </c>
      <c r="P27" s="96">
        <v>1</v>
      </c>
      <c r="Q27" s="96">
        <v>1</v>
      </c>
      <c r="R27" s="96">
        <v>0</v>
      </c>
      <c r="S27" s="96">
        <v>0</v>
      </c>
      <c r="T27" s="96">
        <v>1</v>
      </c>
      <c r="U27" s="96">
        <v>0</v>
      </c>
      <c r="V27" s="96">
        <v>0</v>
      </c>
      <c r="W27" s="96">
        <v>0</v>
      </c>
      <c r="X27" s="96">
        <f t="shared" ref="X27:X30" si="13">SUM(L27:W27)</f>
        <v>9</v>
      </c>
      <c r="Y27" s="96">
        <v>3</v>
      </c>
      <c r="Z27" s="96">
        <v>0</v>
      </c>
      <c r="AA27" s="96">
        <f t="shared" ref="AA27:AA32" si="14">SUM(Y27:Z27)</f>
        <v>3</v>
      </c>
      <c r="AJ27" s="33" t="s">
        <v>1</v>
      </c>
      <c r="AK27" s="97">
        <f t="shared" ref="AK27:AK42" si="15">IFERROR(C27/SUM($C27+$D27+$K27+$X27+$AA27),"")</f>
        <v>0.80917431192660549</v>
      </c>
      <c r="AL27" s="97">
        <f t="shared" si="11"/>
        <v>8.990825688073395E-2</v>
      </c>
      <c r="AM27" s="97">
        <f t="shared" ref="AM27:AM42" si="16">IFERROR(K27/SUM($C27+$D27+$K27+$X27+$AA27),"")</f>
        <v>7.8899082568807344E-2</v>
      </c>
      <c r="AN27" s="97">
        <f t="shared" ref="AN27:AN42" si="17">IFERROR(X27/SUM($C27+$D27+$K27+$X27+$AA27),"")</f>
        <v>1.6513761467889909E-2</v>
      </c>
      <c r="AO27" s="97">
        <f t="shared" ref="AO27:AO42" si="18">IFERROR(AA27/SUM($C27+$D27+$K27+$X27+$AA27),"")</f>
        <v>5.5045871559633031E-3</v>
      </c>
    </row>
    <row r="28" spans="1:41" x14ac:dyDescent="0.35">
      <c r="A28" s="33" t="s">
        <v>68</v>
      </c>
      <c r="B28" s="96">
        <v>0</v>
      </c>
      <c r="C28" s="96">
        <v>0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f t="shared" si="12"/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96">
        <f t="shared" si="13"/>
        <v>0</v>
      </c>
      <c r="Y28" s="96">
        <v>0</v>
      </c>
      <c r="Z28" s="96">
        <v>0</v>
      </c>
      <c r="AA28" s="96">
        <f t="shared" si="14"/>
        <v>0</v>
      </c>
      <c r="AJ28" s="33" t="s">
        <v>68</v>
      </c>
      <c r="AK28" s="97" t="str">
        <f t="shared" si="15"/>
        <v/>
      </c>
      <c r="AL28" s="97" t="str">
        <f t="shared" si="11"/>
        <v/>
      </c>
      <c r="AM28" s="97" t="str">
        <f t="shared" si="16"/>
        <v/>
      </c>
      <c r="AN28" s="97" t="str">
        <f t="shared" si="17"/>
        <v/>
      </c>
      <c r="AO28" s="97" t="str">
        <f t="shared" si="18"/>
        <v/>
      </c>
    </row>
    <row r="29" spans="1:41" x14ac:dyDescent="0.35">
      <c r="A29" s="33" t="s">
        <v>2</v>
      </c>
      <c r="B29" s="96">
        <v>0</v>
      </c>
      <c r="C29" s="96">
        <v>1030</v>
      </c>
      <c r="D29" s="96">
        <v>51</v>
      </c>
      <c r="E29" s="96">
        <v>14</v>
      </c>
      <c r="F29" s="96">
        <v>7</v>
      </c>
      <c r="G29" s="96">
        <v>3</v>
      </c>
      <c r="H29" s="96">
        <v>1</v>
      </c>
      <c r="I29" s="96">
        <v>2</v>
      </c>
      <c r="J29" s="96">
        <v>0</v>
      </c>
      <c r="K29" s="96">
        <f t="shared" si="12"/>
        <v>27</v>
      </c>
      <c r="L29" s="96">
        <v>1</v>
      </c>
      <c r="M29" s="96">
        <v>1</v>
      </c>
      <c r="N29" s="96">
        <v>0</v>
      </c>
      <c r="O29" s="96">
        <v>0</v>
      </c>
      <c r="P29" s="96">
        <v>1</v>
      </c>
      <c r="Q29" s="96">
        <v>0</v>
      </c>
      <c r="R29" s="96">
        <v>1</v>
      </c>
      <c r="S29" s="96">
        <v>0</v>
      </c>
      <c r="T29" s="96">
        <v>0</v>
      </c>
      <c r="U29" s="96">
        <v>0</v>
      </c>
      <c r="V29" s="96">
        <v>0</v>
      </c>
      <c r="W29" s="96">
        <v>0</v>
      </c>
      <c r="X29" s="96">
        <f t="shared" si="13"/>
        <v>4</v>
      </c>
      <c r="Y29" s="96">
        <v>0</v>
      </c>
      <c r="Z29" s="96">
        <v>0</v>
      </c>
      <c r="AA29" s="96">
        <f t="shared" si="14"/>
        <v>0</v>
      </c>
      <c r="AJ29" s="33" t="s">
        <v>2</v>
      </c>
      <c r="AK29" s="97">
        <f t="shared" si="15"/>
        <v>0.92625899280575541</v>
      </c>
      <c r="AL29" s="97">
        <f t="shared" si="11"/>
        <v>4.5863309352517985E-2</v>
      </c>
      <c r="AM29" s="97">
        <f t="shared" si="16"/>
        <v>2.4280575539568347E-2</v>
      </c>
      <c r="AN29" s="97">
        <f t="shared" si="17"/>
        <v>3.5971223021582736E-3</v>
      </c>
      <c r="AO29" s="97">
        <f t="shared" si="18"/>
        <v>0</v>
      </c>
    </row>
    <row r="30" spans="1:41" x14ac:dyDescent="0.35">
      <c r="A30" s="33" t="s">
        <v>3</v>
      </c>
      <c r="B30" s="96">
        <v>0</v>
      </c>
      <c r="C30" s="96">
        <v>4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f t="shared" si="12"/>
        <v>0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96">
        <v>0</v>
      </c>
      <c r="T30" s="96">
        <v>0</v>
      </c>
      <c r="U30" s="96">
        <v>0</v>
      </c>
      <c r="V30" s="96">
        <v>0</v>
      </c>
      <c r="W30" s="96">
        <v>0</v>
      </c>
      <c r="X30" s="96">
        <f t="shared" si="13"/>
        <v>0</v>
      </c>
      <c r="Y30" s="96">
        <v>0</v>
      </c>
      <c r="Z30" s="96">
        <v>0</v>
      </c>
      <c r="AA30" s="96">
        <f t="shared" si="14"/>
        <v>0</v>
      </c>
      <c r="AJ30" s="33" t="s">
        <v>3</v>
      </c>
      <c r="AK30" s="97">
        <f t="shared" si="15"/>
        <v>1</v>
      </c>
      <c r="AL30" s="97">
        <f t="shared" si="11"/>
        <v>0</v>
      </c>
      <c r="AM30" s="97">
        <f t="shared" si="16"/>
        <v>0</v>
      </c>
      <c r="AN30" s="97">
        <f t="shared" si="17"/>
        <v>0</v>
      </c>
      <c r="AO30" s="97">
        <f t="shared" si="18"/>
        <v>0</v>
      </c>
    </row>
    <row r="31" spans="1:41" x14ac:dyDescent="0.35">
      <c r="A31" s="33" t="s">
        <v>4</v>
      </c>
      <c r="B31" s="96">
        <v>0</v>
      </c>
      <c r="C31" s="96">
        <v>209</v>
      </c>
      <c r="D31" s="96">
        <v>47</v>
      </c>
      <c r="E31" s="96">
        <v>10</v>
      </c>
      <c r="F31" s="96">
        <v>2</v>
      </c>
      <c r="G31" s="96">
        <v>7</v>
      </c>
      <c r="H31" s="96">
        <v>3</v>
      </c>
      <c r="I31" s="96">
        <v>2</v>
      </c>
      <c r="J31" s="96">
        <v>2</v>
      </c>
      <c r="K31" s="96">
        <f t="shared" si="12"/>
        <v>26</v>
      </c>
      <c r="L31" s="96">
        <v>1</v>
      </c>
      <c r="M31" s="96">
        <v>0</v>
      </c>
      <c r="N31" s="96">
        <v>0</v>
      </c>
      <c r="O31" s="96">
        <v>1</v>
      </c>
      <c r="P31" s="96">
        <v>0</v>
      </c>
      <c r="Q31" s="96">
        <v>2</v>
      </c>
      <c r="R31" s="96">
        <v>0</v>
      </c>
      <c r="S31" s="96">
        <v>0</v>
      </c>
      <c r="T31" s="96">
        <v>0</v>
      </c>
      <c r="U31" s="96">
        <v>0</v>
      </c>
      <c r="V31" s="96">
        <v>0</v>
      </c>
      <c r="W31" s="96">
        <v>0</v>
      </c>
      <c r="X31" s="96">
        <f t="shared" ref="X31:X42" si="19">SUM(L31:W31)</f>
        <v>4</v>
      </c>
      <c r="Y31" s="96">
        <v>0</v>
      </c>
      <c r="Z31" s="96">
        <v>0</v>
      </c>
      <c r="AA31" s="96">
        <f t="shared" si="14"/>
        <v>0</v>
      </c>
      <c r="AJ31" s="33" t="s">
        <v>4</v>
      </c>
      <c r="AK31" s="97">
        <f t="shared" si="15"/>
        <v>0.73076923076923073</v>
      </c>
      <c r="AL31" s="97">
        <f t="shared" si="11"/>
        <v>0.16433566433566432</v>
      </c>
      <c r="AM31" s="97">
        <f t="shared" si="16"/>
        <v>9.0909090909090912E-2</v>
      </c>
      <c r="AN31" s="97">
        <f t="shared" si="17"/>
        <v>1.3986013986013986E-2</v>
      </c>
      <c r="AO31" s="97">
        <f t="shared" si="18"/>
        <v>0</v>
      </c>
    </row>
    <row r="32" spans="1:41" x14ac:dyDescent="0.35">
      <c r="A32" s="33" t="s">
        <v>5</v>
      </c>
      <c r="B32" s="96">
        <v>0</v>
      </c>
      <c r="C32" s="96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f t="shared" ref="K32:K42" si="20">SUM(E32:J32)</f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96">
        <v>0</v>
      </c>
      <c r="T32" s="96">
        <v>0</v>
      </c>
      <c r="U32" s="96">
        <v>0</v>
      </c>
      <c r="V32" s="96">
        <v>0</v>
      </c>
      <c r="W32" s="96">
        <v>0</v>
      </c>
      <c r="X32" s="96">
        <f t="shared" si="19"/>
        <v>0</v>
      </c>
      <c r="Y32" s="96">
        <v>0</v>
      </c>
      <c r="Z32" s="96">
        <v>0</v>
      </c>
      <c r="AA32" s="96">
        <f t="shared" si="14"/>
        <v>0</v>
      </c>
      <c r="AJ32" s="33" t="s">
        <v>5</v>
      </c>
      <c r="AK32" s="97" t="str">
        <f t="shared" si="15"/>
        <v/>
      </c>
      <c r="AL32" s="97" t="str">
        <f t="shared" si="11"/>
        <v/>
      </c>
      <c r="AM32" s="97" t="str">
        <f t="shared" si="16"/>
        <v/>
      </c>
      <c r="AN32" s="97" t="str">
        <f t="shared" si="17"/>
        <v/>
      </c>
      <c r="AO32" s="97" t="str">
        <f t="shared" si="18"/>
        <v/>
      </c>
    </row>
    <row r="33" spans="1:41" x14ac:dyDescent="0.35">
      <c r="A33" s="33" t="s">
        <v>6</v>
      </c>
      <c r="B33" s="96">
        <v>0</v>
      </c>
      <c r="C33" s="96">
        <v>736</v>
      </c>
      <c r="D33" s="96">
        <v>50</v>
      </c>
      <c r="E33" s="96">
        <v>17</v>
      </c>
      <c r="F33" s="96">
        <v>4</v>
      </c>
      <c r="G33" s="96">
        <v>7</v>
      </c>
      <c r="H33" s="96">
        <v>1</v>
      </c>
      <c r="I33" s="96">
        <v>3</v>
      </c>
      <c r="J33" s="96">
        <v>2</v>
      </c>
      <c r="K33" s="96">
        <f t="shared" si="20"/>
        <v>34</v>
      </c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96">
        <v>0</v>
      </c>
      <c r="T33" s="96">
        <v>0</v>
      </c>
      <c r="U33" s="96">
        <v>0</v>
      </c>
      <c r="V33" s="96">
        <v>0</v>
      </c>
      <c r="W33" s="96">
        <v>0</v>
      </c>
      <c r="X33" s="96">
        <f t="shared" si="19"/>
        <v>0</v>
      </c>
      <c r="Y33" s="96">
        <v>1</v>
      </c>
      <c r="Z33" s="96">
        <v>0</v>
      </c>
      <c r="AA33" s="96">
        <f t="shared" ref="AA33:AA42" si="21">SUM(Y33:Z33)</f>
        <v>1</v>
      </c>
      <c r="AJ33" s="33" t="s">
        <v>6</v>
      </c>
      <c r="AK33" s="97">
        <f t="shared" si="15"/>
        <v>0.89646772228989036</v>
      </c>
      <c r="AL33" s="97">
        <f t="shared" si="11"/>
        <v>6.090133982947625E-2</v>
      </c>
      <c r="AM33" s="97">
        <f t="shared" si="16"/>
        <v>4.1412911084043852E-2</v>
      </c>
      <c r="AN33" s="97">
        <f t="shared" si="17"/>
        <v>0</v>
      </c>
      <c r="AO33" s="97">
        <f t="shared" si="18"/>
        <v>1.2180267965895249E-3</v>
      </c>
    </row>
    <row r="34" spans="1:41" x14ac:dyDescent="0.35">
      <c r="A34" s="33" t="s">
        <v>7</v>
      </c>
      <c r="B34" s="96">
        <v>0</v>
      </c>
      <c r="C34" s="96">
        <v>123</v>
      </c>
      <c r="D34" s="96">
        <v>9</v>
      </c>
      <c r="E34" s="96">
        <v>7</v>
      </c>
      <c r="F34" s="96">
        <v>2</v>
      </c>
      <c r="G34" s="96">
        <v>1</v>
      </c>
      <c r="H34" s="96">
        <v>0</v>
      </c>
      <c r="I34" s="96">
        <v>3</v>
      </c>
      <c r="J34" s="96">
        <v>0</v>
      </c>
      <c r="K34" s="96">
        <f t="shared" si="20"/>
        <v>13</v>
      </c>
      <c r="L34" s="96">
        <v>0</v>
      </c>
      <c r="M34" s="96">
        <v>0</v>
      </c>
      <c r="N34" s="96">
        <v>0</v>
      </c>
      <c r="O34" s="96">
        <v>0</v>
      </c>
      <c r="P34" s="96">
        <v>1</v>
      </c>
      <c r="Q34" s="96">
        <v>0</v>
      </c>
      <c r="R34" s="96">
        <v>0</v>
      </c>
      <c r="S34" s="96">
        <v>2</v>
      </c>
      <c r="T34" s="96">
        <v>0</v>
      </c>
      <c r="U34" s="96">
        <v>0</v>
      </c>
      <c r="V34" s="96">
        <v>0</v>
      </c>
      <c r="W34" s="96">
        <v>0</v>
      </c>
      <c r="X34" s="96">
        <f t="shared" si="19"/>
        <v>3</v>
      </c>
      <c r="Y34" s="96">
        <v>0</v>
      </c>
      <c r="Z34" s="96">
        <v>0</v>
      </c>
      <c r="AA34" s="96">
        <f t="shared" si="21"/>
        <v>0</v>
      </c>
      <c r="AJ34" s="33" t="s">
        <v>7</v>
      </c>
      <c r="AK34" s="97">
        <f t="shared" si="15"/>
        <v>0.83108108108108103</v>
      </c>
      <c r="AL34" s="97">
        <f t="shared" si="11"/>
        <v>6.0810810810810814E-2</v>
      </c>
      <c r="AM34" s="97">
        <f t="shared" si="16"/>
        <v>8.7837837837837843E-2</v>
      </c>
      <c r="AN34" s="97">
        <f t="shared" si="17"/>
        <v>2.0270270270270271E-2</v>
      </c>
      <c r="AO34" s="97">
        <f t="shared" si="18"/>
        <v>0</v>
      </c>
    </row>
    <row r="35" spans="1:41" x14ac:dyDescent="0.35">
      <c r="A35" s="33" t="s">
        <v>8</v>
      </c>
      <c r="B35" s="96">
        <v>0</v>
      </c>
      <c r="C35" s="96">
        <v>0</v>
      </c>
      <c r="D35" s="96">
        <v>0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6">
        <f t="shared" si="20"/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6">
        <v>0</v>
      </c>
      <c r="U35" s="96">
        <v>0</v>
      </c>
      <c r="V35" s="96">
        <v>0</v>
      </c>
      <c r="W35" s="96">
        <v>0</v>
      </c>
      <c r="X35" s="96">
        <f t="shared" si="19"/>
        <v>0</v>
      </c>
      <c r="Y35" s="96">
        <v>0</v>
      </c>
      <c r="Z35" s="96">
        <v>0</v>
      </c>
      <c r="AA35" s="96">
        <f t="shared" si="21"/>
        <v>0</v>
      </c>
      <c r="AJ35" s="33" t="s">
        <v>8</v>
      </c>
      <c r="AK35" s="97" t="str">
        <f t="shared" si="15"/>
        <v/>
      </c>
      <c r="AL35" s="97" t="str">
        <f t="shared" si="11"/>
        <v/>
      </c>
      <c r="AM35" s="97" t="str">
        <f t="shared" si="16"/>
        <v/>
      </c>
      <c r="AN35" s="97" t="str">
        <f t="shared" si="17"/>
        <v/>
      </c>
      <c r="AO35" s="97" t="str">
        <f t="shared" si="18"/>
        <v/>
      </c>
    </row>
    <row r="36" spans="1:41" x14ac:dyDescent="0.35">
      <c r="A36" s="33" t="s">
        <v>241</v>
      </c>
      <c r="B36" s="96">
        <v>0</v>
      </c>
      <c r="C36" s="96">
        <v>118</v>
      </c>
      <c r="D36" s="96">
        <v>3</v>
      </c>
      <c r="E36" s="96">
        <v>0</v>
      </c>
      <c r="F36" s="96">
        <v>1</v>
      </c>
      <c r="G36" s="96">
        <v>0</v>
      </c>
      <c r="H36" s="96">
        <v>0</v>
      </c>
      <c r="I36" s="96">
        <v>0</v>
      </c>
      <c r="J36" s="96">
        <v>0</v>
      </c>
      <c r="K36" s="96">
        <f t="shared" si="20"/>
        <v>1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96">
        <v>0</v>
      </c>
      <c r="U36" s="96">
        <v>0</v>
      </c>
      <c r="V36" s="96">
        <v>0</v>
      </c>
      <c r="W36" s="96">
        <v>0</v>
      </c>
      <c r="X36" s="96">
        <f t="shared" si="19"/>
        <v>0</v>
      </c>
      <c r="Y36" s="96">
        <v>0</v>
      </c>
      <c r="Z36" s="96">
        <v>0</v>
      </c>
      <c r="AA36" s="96">
        <f t="shared" si="21"/>
        <v>0</v>
      </c>
      <c r="AJ36" s="33" t="s">
        <v>241</v>
      </c>
      <c r="AK36" s="97">
        <f t="shared" si="15"/>
        <v>0.96721311475409832</v>
      </c>
      <c r="AL36" s="97">
        <f t="shared" si="11"/>
        <v>2.4590163934426229E-2</v>
      </c>
      <c r="AM36" s="97">
        <f t="shared" si="16"/>
        <v>8.1967213114754103E-3</v>
      </c>
      <c r="AN36" s="97">
        <f t="shared" si="17"/>
        <v>0</v>
      </c>
      <c r="AO36" s="97">
        <f t="shared" si="18"/>
        <v>0</v>
      </c>
    </row>
    <row r="37" spans="1:41" x14ac:dyDescent="0.35">
      <c r="A37" s="33" t="s">
        <v>10</v>
      </c>
      <c r="B37" s="96">
        <v>0</v>
      </c>
      <c r="C37" s="96">
        <v>16</v>
      </c>
      <c r="D37" s="96">
        <v>0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f t="shared" si="20"/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v>0</v>
      </c>
      <c r="X37" s="96">
        <f t="shared" si="19"/>
        <v>0</v>
      </c>
      <c r="Y37" s="96">
        <v>0</v>
      </c>
      <c r="Z37" s="96">
        <v>0</v>
      </c>
      <c r="AA37" s="96">
        <f t="shared" si="21"/>
        <v>0</v>
      </c>
      <c r="AJ37" s="33" t="s">
        <v>10</v>
      </c>
      <c r="AK37" s="97">
        <f t="shared" si="15"/>
        <v>1</v>
      </c>
      <c r="AL37" s="97">
        <f t="shared" si="11"/>
        <v>0</v>
      </c>
      <c r="AM37" s="97">
        <f t="shared" si="16"/>
        <v>0</v>
      </c>
      <c r="AN37" s="97">
        <f t="shared" si="17"/>
        <v>0</v>
      </c>
      <c r="AO37" s="97">
        <f t="shared" si="18"/>
        <v>0</v>
      </c>
    </row>
    <row r="38" spans="1:41" x14ac:dyDescent="0.35">
      <c r="A38" s="33" t="s">
        <v>11</v>
      </c>
      <c r="B38" s="96">
        <v>0</v>
      </c>
      <c r="C38" s="96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f t="shared" si="20"/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  <c r="T38" s="96">
        <v>0</v>
      </c>
      <c r="U38" s="96">
        <v>0</v>
      </c>
      <c r="V38" s="96">
        <v>0</v>
      </c>
      <c r="W38" s="96">
        <v>0</v>
      </c>
      <c r="X38" s="96">
        <f t="shared" si="19"/>
        <v>0</v>
      </c>
      <c r="Y38" s="96">
        <v>0</v>
      </c>
      <c r="Z38" s="96">
        <v>0</v>
      </c>
      <c r="AA38" s="96">
        <f t="shared" si="21"/>
        <v>0</v>
      </c>
      <c r="AJ38" s="33" t="s">
        <v>11</v>
      </c>
      <c r="AK38" s="97" t="str">
        <f t="shared" si="15"/>
        <v/>
      </c>
      <c r="AL38" s="97" t="str">
        <f t="shared" si="11"/>
        <v/>
      </c>
      <c r="AM38" s="97" t="str">
        <f t="shared" si="16"/>
        <v/>
      </c>
      <c r="AN38" s="97" t="str">
        <f t="shared" si="17"/>
        <v/>
      </c>
      <c r="AO38" s="97" t="str">
        <f t="shared" si="18"/>
        <v/>
      </c>
    </row>
    <row r="39" spans="1:41" x14ac:dyDescent="0.35">
      <c r="A39" s="33" t="s">
        <v>12</v>
      </c>
      <c r="B39" s="96">
        <v>0</v>
      </c>
      <c r="C39" s="96">
        <v>1037</v>
      </c>
      <c r="D39" s="96">
        <v>159</v>
      </c>
      <c r="E39" s="96">
        <v>52</v>
      </c>
      <c r="F39" s="96">
        <v>24</v>
      </c>
      <c r="G39" s="96">
        <v>10</v>
      </c>
      <c r="H39" s="96">
        <v>6</v>
      </c>
      <c r="I39" s="96">
        <v>4</v>
      </c>
      <c r="J39" s="96">
        <v>5</v>
      </c>
      <c r="K39" s="96">
        <f t="shared" si="20"/>
        <v>101</v>
      </c>
      <c r="L39" s="96">
        <v>8</v>
      </c>
      <c r="M39" s="96">
        <v>7</v>
      </c>
      <c r="N39" s="96">
        <v>2</v>
      </c>
      <c r="O39" s="96">
        <v>1</v>
      </c>
      <c r="P39" s="96">
        <v>1</v>
      </c>
      <c r="Q39" s="96">
        <v>1</v>
      </c>
      <c r="R39" s="96">
        <v>0</v>
      </c>
      <c r="S39" s="96">
        <v>3</v>
      </c>
      <c r="T39" s="96">
        <v>0</v>
      </c>
      <c r="U39" s="96">
        <v>0</v>
      </c>
      <c r="V39" s="96">
        <v>0</v>
      </c>
      <c r="W39" s="96">
        <v>0</v>
      </c>
      <c r="X39" s="96">
        <f t="shared" si="19"/>
        <v>23</v>
      </c>
      <c r="Y39" s="96">
        <v>2</v>
      </c>
      <c r="Z39" s="96">
        <v>0</v>
      </c>
      <c r="AA39" s="96">
        <f t="shared" si="21"/>
        <v>2</v>
      </c>
      <c r="AJ39" s="33" t="s">
        <v>12</v>
      </c>
      <c r="AK39" s="97">
        <f t="shared" si="15"/>
        <v>0.78441754916792739</v>
      </c>
      <c r="AL39" s="97">
        <f t="shared" si="11"/>
        <v>0.12027231467473525</v>
      </c>
      <c r="AM39" s="97">
        <f t="shared" si="16"/>
        <v>7.6399394856278363E-2</v>
      </c>
      <c r="AN39" s="97">
        <f t="shared" si="17"/>
        <v>1.7397881996974281E-2</v>
      </c>
      <c r="AO39" s="97">
        <f t="shared" si="18"/>
        <v>1.5128593040847202E-3</v>
      </c>
    </row>
    <row r="40" spans="1:41" x14ac:dyDescent="0.35">
      <c r="A40" s="33" t="s">
        <v>13</v>
      </c>
      <c r="B40" s="96">
        <v>0</v>
      </c>
      <c r="C40" s="96">
        <v>21</v>
      </c>
      <c r="D40" s="96">
        <v>0</v>
      </c>
      <c r="E40" s="96">
        <v>0</v>
      </c>
      <c r="F40" s="96">
        <v>0</v>
      </c>
      <c r="G40" s="96">
        <v>0</v>
      </c>
      <c r="H40" s="96">
        <v>0</v>
      </c>
      <c r="I40" s="96">
        <v>0</v>
      </c>
      <c r="J40" s="96">
        <v>0</v>
      </c>
      <c r="K40" s="96">
        <f t="shared" si="20"/>
        <v>0</v>
      </c>
      <c r="L40" s="96">
        <v>0</v>
      </c>
      <c r="M40" s="96">
        <v>0</v>
      </c>
      <c r="N40" s="96">
        <v>0</v>
      </c>
      <c r="O40" s="96">
        <v>0</v>
      </c>
      <c r="P40" s="96">
        <v>0</v>
      </c>
      <c r="Q40" s="96">
        <v>0</v>
      </c>
      <c r="R40" s="96">
        <v>0</v>
      </c>
      <c r="S40" s="96">
        <v>0</v>
      </c>
      <c r="T40" s="96">
        <v>0</v>
      </c>
      <c r="U40" s="96">
        <v>0</v>
      </c>
      <c r="V40" s="96">
        <v>0</v>
      </c>
      <c r="W40" s="96">
        <v>0</v>
      </c>
      <c r="X40" s="96">
        <f t="shared" si="19"/>
        <v>0</v>
      </c>
      <c r="Y40" s="96">
        <v>0</v>
      </c>
      <c r="Z40" s="96">
        <v>0</v>
      </c>
      <c r="AA40" s="96">
        <f t="shared" si="21"/>
        <v>0</v>
      </c>
      <c r="AJ40" s="33" t="s">
        <v>13</v>
      </c>
      <c r="AK40" s="97">
        <f t="shared" si="15"/>
        <v>1</v>
      </c>
      <c r="AL40" s="97">
        <f t="shared" si="11"/>
        <v>0</v>
      </c>
      <c r="AM40" s="97">
        <f t="shared" si="16"/>
        <v>0</v>
      </c>
      <c r="AN40" s="97">
        <f t="shared" si="17"/>
        <v>0</v>
      </c>
      <c r="AO40" s="97">
        <f t="shared" si="18"/>
        <v>0</v>
      </c>
    </row>
    <row r="41" spans="1:41" x14ac:dyDescent="0.35">
      <c r="A41" s="33" t="s">
        <v>14</v>
      </c>
      <c r="B41" s="96">
        <v>0</v>
      </c>
      <c r="C41" s="96">
        <v>0</v>
      </c>
      <c r="D41" s="96">
        <v>0</v>
      </c>
      <c r="E41" s="96">
        <v>0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6">
        <f t="shared" si="20"/>
        <v>0</v>
      </c>
      <c r="L41" s="229">
        <v>0</v>
      </c>
      <c r="M41" s="229">
        <v>0</v>
      </c>
      <c r="N41" s="229">
        <v>0</v>
      </c>
      <c r="O41" s="229">
        <v>0</v>
      </c>
      <c r="P41" s="229">
        <v>0</v>
      </c>
      <c r="Q41" s="229">
        <v>0</v>
      </c>
      <c r="R41" s="229">
        <v>0</v>
      </c>
      <c r="S41" s="229">
        <v>0</v>
      </c>
      <c r="T41" s="229">
        <v>0</v>
      </c>
      <c r="U41" s="229">
        <v>0</v>
      </c>
      <c r="V41" s="229">
        <v>0</v>
      </c>
      <c r="W41" s="229">
        <v>0</v>
      </c>
      <c r="X41" s="96">
        <f t="shared" si="19"/>
        <v>0</v>
      </c>
      <c r="Y41" s="229">
        <v>0</v>
      </c>
      <c r="Z41" s="229">
        <v>0</v>
      </c>
      <c r="AA41" s="96">
        <f t="shared" si="21"/>
        <v>0</v>
      </c>
      <c r="AJ41" s="33" t="s">
        <v>14</v>
      </c>
      <c r="AK41" s="97" t="str">
        <f t="shared" si="15"/>
        <v/>
      </c>
      <c r="AL41" s="97" t="str">
        <f t="shared" si="11"/>
        <v/>
      </c>
      <c r="AM41" s="97" t="str">
        <f t="shared" si="16"/>
        <v/>
      </c>
      <c r="AN41" s="97" t="str">
        <f t="shared" si="17"/>
        <v/>
      </c>
      <c r="AO41" s="97" t="str">
        <f t="shared" si="18"/>
        <v/>
      </c>
    </row>
    <row r="42" spans="1:41" x14ac:dyDescent="0.35">
      <c r="A42" s="40" t="s">
        <v>15</v>
      </c>
      <c r="B42" s="138">
        <v>1</v>
      </c>
      <c r="C42" s="138">
        <v>4121</v>
      </c>
      <c r="D42" s="138">
        <v>374</v>
      </c>
      <c r="E42" s="138">
        <v>122</v>
      </c>
      <c r="F42" s="138">
        <v>49</v>
      </c>
      <c r="G42" s="138">
        <v>36</v>
      </c>
      <c r="H42" s="138">
        <v>18</v>
      </c>
      <c r="I42" s="138">
        <v>15</v>
      </c>
      <c r="J42" s="138">
        <v>9</v>
      </c>
      <c r="K42" s="139">
        <f t="shared" si="20"/>
        <v>249</v>
      </c>
      <c r="L42" s="138">
        <v>13</v>
      </c>
      <c r="M42" s="138">
        <v>10</v>
      </c>
      <c r="N42" s="138">
        <v>3</v>
      </c>
      <c r="O42" s="138">
        <v>2</v>
      </c>
      <c r="P42" s="138">
        <v>4</v>
      </c>
      <c r="Q42" s="138">
        <v>4</v>
      </c>
      <c r="R42" s="138">
        <v>1</v>
      </c>
      <c r="S42" s="138">
        <v>5</v>
      </c>
      <c r="T42" s="138">
        <v>1</v>
      </c>
      <c r="U42" s="138">
        <v>0</v>
      </c>
      <c r="V42" s="138">
        <v>0</v>
      </c>
      <c r="W42" s="138">
        <v>0</v>
      </c>
      <c r="X42" s="139">
        <f t="shared" si="19"/>
        <v>43</v>
      </c>
      <c r="Y42" s="138">
        <v>6</v>
      </c>
      <c r="Z42" s="138">
        <v>0</v>
      </c>
      <c r="AA42" s="139">
        <f t="shared" si="21"/>
        <v>6</v>
      </c>
      <c r="AJ42" s="40" t="s">
        <v>15</v>
      </c>
      <c r="AK42" s="136">
        <f t="shared" si="15"/>
        <v>0.85979553515543505</v>
      </c>
      <c r="AL42" s="136">
        <f t="shared" si="11"/>
        <v>7.803046108908826E-2</v>
      </c>
      <c r="AM42" s="136">
        <f t="shared" si="16"/>
        <v>5.1950761527227204E-2</v>
      </c>
      <c r="AN42" s="136">
        <f t="shared" si="17"/>
        <v>8.9714166492802002E-3</v>
      </c>
      <c r="AO42" s="136">
        <f t="shared" si="18"/>
        <v>1.2518255789693302E-3</v>
      </c>
    </row>
    <row r="45" spans="1:41" x14ac:dyDescent="0.35">
      <c r="A45" s="67"/>
      <c r="B45" s="67"/>
      <c r="C45" s="97" t="s">
        <v>136</v>
      </c>
      <c r="D45" s="69" t="s">
        <v>135</v>
      </c>
      <c r="E45" s="8"/>
      <c r="F45" s="8"/>
      <c r="G45" s="8"/>
      <c r="H45" s="8"/>
      <c r="I45" s="8"/>
      <c r="J45" s="8" t="s">
        <v>135</v>
      </c>
    </row>
    <row r="46" spans="1:41" x14ac:dyDescent="0.35">
      <c r="A46" s="272" t="s">
        <v>137</v>
      </c>
      <c r="B46" s="68" t="s">
        <v>138</v>
      </c>
      <c r="C46" s="97">
        <v>0.23855662571851483</v>
      </c>
      <c r="D46" s="141">
        <v>0.80917431192660505</v>
      </c>
      <c r="E46" s="57"/>
      <c r="F46" s="57"/>
      <c r="G46" s="57"/>
      <c r="H46" s="57"/>
      <c r="I46" s="57"/>
      <c r="J46" s="58"/>
    </row>
    <row r="47" spans="1:41" x14ac:dyDescent="0.35">
      <c r="A47" s="272"/>
      <c r="B47" s="69" t="s">
        <v>139</v>
      </c>
      <c r="C47" s="97">
        <v>0.13142626449045508</v>
      </c>
      <c r="D47" s="127">
        <v>8.990825688073395E-2</v>
      </c>
      <c r="E47" s="59"/>
      <c r="F47" s="59"/>
      <c r="G47" s="59"/>
      <c r="H47" s="59"/>
      <c r="I47" s="59"/>
      <c r="J47" s="59"/>
    </row>
    <row r="48" spans="1:41" x14ac:dyDescent="0.35">
      <c r="A48" s="272"/>
      <c r="B48" s="68" t="s">
        <v>132</v>
      </c>
      <c r="C48" s="97">
        <v>0.28820962377684228</v>
      </c>
      <c r="D48" s="127">
        <v>7.8899082568807344E-2</v>
      </c>
      <c r="E48" s="59"/>
      <c r="F48" s="60"/>
      <c r="G48" s="59"/>
      <c r="H48" s="60"/>
      <c r="I48" s="59"/>
      <c r="J48" s="59"/>
    </row>
    <row r="49" spans="1:10" x14ac:dyDescent="0.35">
      <c r="A49" s="272"/>
      <c r="B49" s="68" t="s">
        <v>140</v>
      </c>
      <c r="C49" s="127">
        <v>0.18954188053905463</v>
      </c>
      <c r="D49" s="127">
        <v>1.6513761467889909E-2</v>
      </c>
      <c r="E49" s="59"/>
      <c r="F49" s="59"/>
      <c r="G49" s="59"/>
      <c r="H49" s="59"/>
      <c r="I49" s="59"/>
      <c r="J49" s="59"/>
    </row>
    <row r="50" spans="1:10" x14ac:dyDescent="0.35">
      <c r="A50" s="272"/>
      <c r="B50" s="68" t="s">
        <v>127</v>
      </c>
      <c r="C50" s="127">
        <v>0.15226560547513318</v>
      </c>
      <c r="D50" s="127">
        <v>5.5045871559633031E-3</v>
      </c>
      <c r="E50" s="59"/>
      <c r="F50" s="59"/>
      <c r="G50" s="60"/>
      <c r="H50" s="59"/>
      <c r="I50" s="59"/>
      <c r="J50" s="59"/>
    </row>
    <row r="51" spans="1:10" x14ac:dyDescent="0.35">
      <c r="A51" s="272" t="s">
        <v>6</v>
      </c>
      <c r="B51" s="68" t="s">
        <v>138</v>
      </c>
      <c r="C51" s="69">
        <v>0.41839664807703997</v>
      </c>
      <c r="D51" s="69">
        <v>0.89646772228989036</v>
      </c>
      <c r="E51" s="61"/>
      <c r="F51" s="61"/>
      <c r="G51" s="61"/>
      <c r="H51" s="61"/>
      <c r="I51" s="61"/>
      <c r="J51" s="59"/>
    </row>
    <row r="52" spans="1:10" x14ac:dyDescent="0.35">
      <c r="A52" s="272"/>
      <c r="B52" s="69" t="s">
        <v>139</v>
      </c>
      <c r="C52" s="69">
        <v>0.18877950292161949</v>
      </c>
      <c r="D52" s="69">
        <v>6.090133982947625E-2</v>
      </c>
      <c r="E52" s="61"/>
      <c r="F52" s="61"/>
      <c r="G52" s="61"/>
      <c r="H52" s="61"/>
      <c r="I52" s="61"/>
      <c r="J52" s="59"/>
    </row>
    <row r="53" spans="1:10" x14ac:dyDescent="0.35">
      <c r="A53" s="272"/>
      <c r="B53" s="68" t="s">
        <v>132</v>
      </c>
      <c r="C53" s="69">
        <v>0.33497137619206502</v>
      </c>
      <c r="D53" s="69">
        <v>4.1412911084043852E-2</v>
      </c>
      <c r="E53" s="61"/>
      <c r="F53" s="61"/>
      <c r="G53" s="61"/>
      <c r="H53" s="61"/>
      <c r="I53" s="61"/>
      <c r="J53" s="59"/>
    </row>
    <row r="54" spans="1:10" x14ac:dyDescent="0.35">
      <c r="A54" s="272"/>
      <c r="B54" s="68" t="s">
        <v>140</v>
      </c>
      <c r="C54" s="69">
        <v>0</v>
      </c>
      <c r="D54" s="69">
        <v>0</v>
      </c>
      <c r="E54" s="61"/>
      <c r="F54" s="61"/>
      <c r="G54" s="61"/>
      <c r="H54" s="61"/>
      <c r="I54" s="61"/>
      <c r="J54" s="59"/>
    </row>
    <row r="55" spans="1:10" x14ac:dyDescent="0.35">
      <c r="A55" s="272"/>
      <c r="B55" s="68" t="s">
        <v>127</v>
      </c>
      <c r="C55" s="69">
        <v>5.7852472809275461E-2</v>
      </c>
      <c r="D55" s="69">
        <v>1.2180267965895249E-3</v>
      </c>
      <c r="E55" s="61"/>
      <c r="F55" s="61"/>
      <c r="G55" s="61"/>
      <c r="H55" s="61"/>
      <c r="I55" s="61"/>
      <c r="J55" s="59"/>
    </row>
    <row r="56" spans="1:10" x14ac:dyDescent="0.35">
      <c r="A56" s="30"/>
      <c r="B56" s="30"/>
      <c r="C56" s="144"/>
      <c r="D56" s="144"/>
      <c r="E56" s="4"/>
      <c r="F56" s="4"/>
      <c r="G56" s="4"/>
      <c r="H56" s="4"/>
      <c r="I56" s="4"/>
      <c r="J56" s="4"/>
    </row>
    <row r="57" spans="1:10" x14ac:dyDescent="0.35">
      <c r="A57" s="67"/>
      <c r="B57" s="67"/>
      <c r="C57" s="97" t="s">
        <v>136</v>
      </c>
      <c r="D57" s="69" t="s">
        <v>135</v>
      </c>
      <c r="E57" s="8"/>
      <c r="F57" s="8"/>
      <c r="G57" s="8"/>
      <c r="H57" s="8"/>
      <c r="I57" s="8"/>
      <c r="J57" s="8" t="s">
        <v>135</v>
      </c>
    </row>
    <row r="58" spans="1:10" x14ac:dyDescent="0.35">
      <c r="A58" s="272" t="s">
        <v>7</v>
      </c>
      <c r="B58" s="68" t="s">
        <v>138</v>
      </c>
      <c r="C58" s="97">
        <v>0.22540947836965058</v>
      </c>
      <c r="D58" s="141">
        <v>0.83108108108108103</v>
      </c>
      <c r="E58" s="57"/>
      <c r="F58" s="57"/>
      <c r="G58" s="57"/>
      <c r="H58" s="57"/>
      <c r="I58" s="57"/>
      <c r="J58" s="58"/>
    </row>
    <row r="59" spans="1:10" x14ac:dyDescent="0.35">
      <c r="A59" s="272"/>
      <c r="B59" s="69" t="s">
        <v>139</v>
      </c>
      <c r="C59" s="97">
        <v>8.1081081081081086E-2</v>
      </c>
      <c r="D59" s="127">
        <v>6.0810810810810814E-2</v>
      </c>
      <c r="E59" s="59"/>
      <c r="F59" s="59"/>
      <c r="G59" s="59"/>
      <c r="H59" s="59"/>
      <c r="I59" s="59"/>
      <c r="J59" s="59"/>
    </row>
    <row r="60" spans="1:10" x14ac:dyDescent="0.35">
      <c r="A60" s="272"/>
      <c r="B60" s="68" t="s">
        <v>132</v>
      </c>
      <c r="C60" s="97">
        <v>0.37459634015069965</v>
      </c>
      <c r="D60" s="127">
        <v>8.7837837837837843E-2</v>
      </c>
      <c r="E60" s="59"/>
      <c r="F60" s="60"/>
      <c r="G60" s="59"/>
      <c r="H60" s="60"/>
      <c r="I60" s="59"/>
      <c r="J60" s="59"/>
    </row>
    <row r="61" spans="1:10" x14ac:dyDescent="0.35">
      <c r="A61" s="272"/>
      <c r="B61" s="68" t="s">
        <v>140</v>
      </c>
      <c r="C61" s="127">
        <v>0.31891310039856863</v>
      </c>
      <c r="D61" s="127">
        <v>2.0270270270270271E-2</v>
      </c>
      <c r="E61" s="59"/>
      <c r="F61" s="59"/>
      <c r="G61" s="59"/>
      <c r="H61" s="59"/>
      <c r="I61" s="59"/>
      <c r="J61" s="59"/>
    </row>
    <row r="62" spans="1:10" x14ac:dyDescent="0.35">
      <c r="A62" s="272"/>
      <c r="B62" s="68" t="s">
        <v>127</v>
      </c>
      <c r="C62" s="127">
        <v>0</v>
      </c>
      <c r="D62" s="127">
        <v>0</v>
      </c>
      <c r="E62" s="59"/>
      <c r="F62" s="59"/>
      <c r="G62" s="60"/>
      <c r="H62" s="59"/>
      <c r="I62" s="59"/>
      <c r="J62" s="59"/>
    </row>
    <row r="63" spans="1:10" x14ac:dyDescent="0.35">
      <c r="A63" s="272" t="s">
        <v>12</v>
      </c>
      <c r="B63" s="68" t="s">
        <v>138</v>
      </c>
      <c r="C63" s="69">
        <v>0.28421930212152158</v>
      </c>
      <c r="D63" s="69">
        <v>0.78441754916792739</v>
      </c>
      <c r="E63" s="61"/>
      <c r="F63" s="61"/>
      <c r="G63" s="61"/>
      <c r="H63" s="61"/>
      <c r="I63" s="61"/>
      <c r="J63" s="59"/>
    </row>
    <row r="64" spans="1:10" x14ac:dyDescent="0.35">
      <c r="A64" s="272"/>
      <c r="B64" s="69" t="s">
        <v>139</v>
      </c>
      <c r="C64" s="69">
        <v>0.18372215097220929</v>
      </c>
      <c r="D64" s="69">
        <v>0.12027231467473525</v>
      </c>
      <c r="E64" s="61"/>
      <c r="F64" s="61"/>
      <c r="G64" s="61"/>
      <c r="H64" s="61"/>
      <c r="I64" s="61"/>
      <c r="J64" s="59"/>
    </row>
    <row r="65" spans="1:10" x14ac:dyDescent="0.35">
      <c r="A65" s="272"/>
      <c r="B65" s="68" t="s">
        <v>132</v>
      </c>
      <c r="C65" s="69">
        <v>0.29578125071622391</v>
      </c>
      <c r="D65" s="69">
        <v>7.6399394856278363E-2</v>
      </c>
      <c r="E65" s="61"/>
      <c r="F65" s="61"/>
      <c r="G65" s="61"/>
      <c r="H65" s="61"/>
      <c r="I65" s="61"/>
      <c r="J65" s="59"/>
    </row>
    <row r="66" spans="1:10" x14ac:dyDescent="0.35">
      <c r="A66" s="272"/>
      <c r="B66" s="68" t="s">
        <v>140</v>
      </c>
      <c r="C66" s="69">
        <v>0.19853986939416648</v>
      </c>
      <c r="D66" s="69">
        <v>1.7397881996974281E-2</v>
      </c>
      <c r="E66" s="61"/>
      <c r="F66" s="61"/>
      <c r="G66" s="61"/>
      <c r="H66" s="61"/>
      <c r="I66" s="61"/>
      <c r="J66" s="59"/>
    </row>
    <row r="67" spans="1:10" x14ac:dyDescent="0.35">
      <c r="A67" s="272"/>
      <c r="B67" s="68" t="s">
        <v>127</v>
      </c>
      <c r="C67" s="69">
        <v>3.7737426795878874E-2</v>
      </c>
      <c r="D67" s="69">
        <v>1.5128593040847202E-3</v>
      </c>
      <c r="E67" s="61"/>
      <c r="F67" s="61"/>
      <c r="G67" s="61"/>
      <c r="H67" s="61"/>
      <c r="I67" s="61"/>
      <c r="J67" s="59"/>
    </row>
  </sheetData>
  <mergeCells count="9">
    <mergeCell ref="AJ24:AK24"/>
    <mergeCell ref="A58:A62"/>
    <mergeCell ref="A63:A67"/>
    <mergeCell ref="A2:B2"/>
    <mergeCell ref="A24:B24"/>
    <mergeCell ref="A46:A50"/>
    <mergeCell ref="A51:A55"/>
    <mergeCell ref="A3:C3"/>
    <mergeCell ref="AJ3:AL3"/>
  </mergeCells>
  <hyperlinks>
    <hyperlink ref="AC1" location="ÍNDICE!A1" display="INDICE"/>
  </hyperlink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7"/>
  <sheetViews>
    <sheetView tabSelected="1" topLeftCell="C15" workbookViewId="0">
      <selection activeCell="J57" sqref="J57"/>
    </sheetView>
  </sheetViews>
  <sheetFormatPr baseColWidth="10" defaultRowHeight="14.5" x14ac:dyDescent="0.35"/>
  <cols>
    <col min="1" max="1" width="23.54296875" bestFit="1" customWidth="1"/>
    <col min="3" max="3" width="12.7265625" customWidth="1"/>
    <col min="4" max="4" width="16.1796875" hidden="1" customWidth="1"/>
    <col min="5" max="7" width="6.7265625" hidden="1" customWidth="1"/>
    <col min="8" max="9" width="7.1796875" hidden="1" customWidth="1"/>
    <col min="10" max="10" width="12.7265625" customWidth="1"/>
    <col min="11" max="11" width="7.1796875" hidden="1" customWidth="1"/>
    <col min="12" max="13" width="6.7265625" hidden="1" customWidth="1"/>
    <col min="14" max="14" width="7.1796875" hidden="1" customWidth="1"/>
    <col min="15" max="15" width="6.7265625" hidden="1" customWidth="1"/>
    <col min="16" max="19" width="7.1796875" hidden="1" customWidth="1"/>
    <col min="20" max="20" width="6.7265625" hidden="1" customWidth="1"/>
    <col min="21" max="21" width="7.1796875" hidden="1" customWidth="1"/>
    <col min="22" max="22" width="8.1796875" hidden="1" customWidth="1"/>
    <col min="23" max="23" width="9.81640625" customWidth="1"/>
    <col min="24" max="24" width="9.1796875" hidden="1" customWidth="1"/>
    <col min="25" max="25" width="5.453125" hidden="1" customWidth="1"/>
    <col min="35" max="35" width="17" customWidth="1"/>
  </cols>
  <sheetData>
    <row r="1" spans="1:40" x14ac:dyDescent="0.35">
      <c r="AA1" s="43" t="s">
        <v>124</v>
      </c>
      <c r="AB1" s="152" t="s">
        <v>125</v>
      </c>
      <c r="AC1" s="198" t="s">
        <v>217</v>
      </c>
      <c r="AD1" t="s">
        <v>244</v>
      </c>
    </row>
    <row r="2" spans="1:40" ht="18.5" x14ac:dyDescent="0.45">
      <c r="A2" s="50" t="s">
        <v>85</v>
      </c>
      <c r="B2" s="43"/>
      <c r="C2" s="44"/>
    </row>
    <row r="3" spans="1:40" x14ac:dyDescent="0.35">
      <c r="A3" s="270" t="s">
        <v>211</v>
      </c>
      <c r="B3" s="270"/>
      <c r="C3" s="49"/>
      <c r="D3" s="49"/>
      <c r="AI3" s="270" t="s">
        <v>211</v>
      </c>
      <c r="AJ3" s="270"/>
      <c r="AK3" s="270"/>
      <c r="AL3" s="49"/>
    </row>
    <row r="4" spans="1:40" ht="15.5" x14ac:dyDescent="0.35">
      <c r="A4" s="39" t="s">
        <v>79</v>
      </c>
      <c r="B4" s="41" t="s">
        <v>102</v>
      </c>
      <c r="C4" s="41" t="s">
        <v>103</v>
      </c>
      <c r="D4" s="41" t="s">
        <v>104</v>
      </c>
      <c r="E4" s="41" t="s">
        <v>105</v>
      </c>
      <c r="F4" s="41" t="s">
        <v>106</v>
      </c>
      <c r="G4" s="41" t="s">
        <v>107</v>
      </c>
      <c r="H4" s="41" t="s">
        <v>108</v>
      </c>
      <c r="I4" s="41" t="s">
        <v>109</v>
      </c>
      <c r="J4" s="46" t="s">
        <v>132</v>
      </c>
      <c r="K4" s="41" t="s">
        <v>110</v>
      </c>
      <c r="L4" s="41" t="s">
        <v>111</v>
      </c>
      <c r="M4" s="41" t="s">
        <v>112</v>
      </c>
      <c r="N4" s="41" t="s">
        <v>113</v>
      </c>
      <c r="O4" s="41" t="s">
        <v>114</v>
      </c>
      <c r="P4" s="41" t="s">
        <v>115</v>
      </c>
      <c r="Q4" s="41" t="s">
        <v>116</v>
      </c>
      <c r="R4" s="41" t="s">
        <v>117</v>
      </c>
      <c r="S4" s="41" t="s">
        <v>118</v>
      </c>
      <c r="T4" s="41" t="s">
        <v>119</v>
      </c>
      <c r="U4" s="41" t="s">
        <v>120</v>
      </c>
      <c r="V4" s="41" t="s">
        <v>121</v>
      </c>
      <c r="W4" s="46" t="s">
        <v>126</v>
      </c>
      <c r="X4" s="41" t="s">
        <v>122</v>
      </c>
      <c r="Y4" s="41" t="s">
        <v>123</v>
      </c>
      <c r="Z4" s="46" t="s">
        <v>127</v>
      </c>
      <c r="AI4" s="39" t="s">
        <v>79</v>
      </c>
      <c r="AJ4" s="41" t="s">
        <v>102</v>
      </c>
      <c r="AK4" s="41" t="s">
        <v>103</v>
      </c>
      <c r="AL4" s="48" t="s">
        <v>132</v>
      </c>
      <c r="AM4" s="46" t="s">
        <v>126</v>
      </c>
      <c r="AN4" s="46" t="s">
        <v>127</v>
      </c>
    </row>
    <row r="5" spans="1:40" x14ac:dyDescent="0.35">
      <c r="A5" s="33" t="s">
        <v>0</v>
      </c>
      <c r="B5" s="96">
        <v>338.33</v>
      </c>
      <c r="C5" s="96">
        <v>53.13</v>
      </c>
      <c r="D5" s="96">
        <v>13.3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f>SUM(D5:I5)</f>
        <v>13.3</v>
      </c>
      <c r="K5" s="96">
        <v>0</v>
      </c>
      <c r="L5" s="96">
        <v>0</v>
      </c>
      <c r="M5" s="96">
        <v>0</v>
      </c>
      <c r="N5" s="96">
        <v>0</v>
      </c>
      <c r="O5" s="96">
        <v>0</v>
      </c>
      <c r="P5" s="96">
        <v>0</v>
      </c>
      <c r="Q5" s="96">
        <v>0</v>
      </c>
      <c r="R5" s="96">
        <v>0</v>
      </c>
      <c r="S5" s="96">
        <v>0</v>
      </c>
      <c r="T5" s="96">
        <v>0</v>
      </c>
      <c r="U5" s="96">
        <v>0</v>
      </c>
      <c r="V5" s="96">
        <v>0</v>
      </c>
      <c r="W5" s="96">
        <f>SUM(K5:V5)</f>
        <v>0</v>
      </c>
      <c r="X5" s="96">
        <v>0</v>
      </c>
      <c r="Y5" s="96">
        <v>0</v>
      </c>
      <c r="Z5" s="96">
        <f>SUM(X5:Y5)</f>
        <v>0</v>
      </c>
      <c r="AI5" s="33" t="s">
        <v>0</v>
      </c>
      <c r="AJ5" s="97">
        <f>B5/SUM($B5+$C5+$J5+$W5+$Z5)</f>
        <v>0.83587805119082914</v>
      </c>
      <c r="AK5" s="97">
        <f t="shared" ref="AK5:AK7" si="0">C5/SUM($B5+$C5+$J5+$W5+$Z5)</f>
        <v>0.13126297064927364</v>
      </c>
      <c r="AL5" s="97">
        <f>J5/SUM($B5+$C5+$J5+$W5+$Z5)</f>
        <v>3.2858978159897224E-2</v>
      </c>
      <c r="AM5" s="97">
        <f>W5/SUM($B5+$C5+$J5+$W5+$Z5)</f>
        <v>0</v>
      </c>
      <c r="AN5" s="97">
        <f>Z5/SUM($B5+$C5+$J5+$W5+$Z5)</f>
        <v>0</v>
      </c>
    </row>
    <row r="6" spans="1:40" x14ac:dyDescent="0.35">
      <c r="A6" s="33" t="s">
        <v>1</v>
      </c>
      <c r="B6" s="96">
        <v>2311.42</v>
      </c>
      <c r="C6" s="96">
        <v>1772.78</v>
      </c>
      <c r="D6" s="96">
        <v>807.83</v>
      </c>
      <c r="E6" s="96">
        <v>596.20000000000005</v>
      </c>
      <c r="F6" s="96">
        <v>341.54</v>
      </c>
      <c r="G6" s="96">
        <v>436.9</v>
      </c>
      <c r="H6" s="96">
        <v>390.46</v>
      </c>
      <c r="I6" s="96">
        <v>150.38</v>
      </c>
      <c r="J6" s="96">
        <f t="shared" ref="J6:J18" si="1">SUM(D6:I6)</f>
        <v>2723.3100000000004</v>
      </c>
      <c r="K6" s="96">
        <v>211.94</v>
      </c>
      <c r="L6" s="96">
        <v>189.04</v>
      </c>
      <c r="M6" s="96">
        <v>157.94</v>
      </c>
      <c r="N6" s="96">
        <v>172.38</v>
      </c>
      <c r="O6" s="96">
        <v>62.54</v>
      </c>
      <c r="P6" s="96">
        <v>0</v>
      </c>
      <c r="Q6" s="96">
        <v>144.22</v>
      </c>
      <c r="R6" s="96">
        <v>76.7</v>
      </c>
      <c r="S6" s="96">
        <v>0</v>
      </c>
      <c r="T6" s="96">
        <v>0</v>
      </c>
      <c r="U6" s="96">
        <v>0</v>
      </c>
      <c r="V6" s="96">
        <v>99</v>
      </c>
      <c r="W6" s="96">
        <f t="shared" ref="W6:W21" si="2">SUM(K6:V6)</f>
        <v>1113.7600000000002</v>
      </c>
      <c r="X6" s="96">
        <v>324.24</v>
      </c>
      <c r="Y6" s="96">
        <v>563.39</v>
      </c>
      <c r="Z6" s="96">
        <f t="shared" ref="Z6:Z21" si="3">SUM(X6:Y6)</f>
        <v>887.63</v>
      </c>
      <c r="AI6" s="33" t="s">
        <v>1</v>
      </c>
      <c r="AJ6" s="97">
        <f t="shared" ref="AJ6:AJ20" si="4">B6/SUM($B6+$C6+$J6+$W6+$Z6)</f>
        <v>0.26239598587791896</v>
      </c>
      <c r="AK6" s="97">
        <f t="shared" ref="AK6:AK20" si="5">C6/SUM($B6+$C6+$J6+$W6+$Z6)</f>
        <v>0.20124873707273327</v>
      </c>
      <c r="AL6" s="97">
        <f t="shared" ref="AL6:AL20" si="6">J6/SUM($B6+$C6+$J6+$W6+$Z6)</f>
        <v>0.30915437795865552</v>
      </c>
      <c r="AM6" s="97">
        <f t="shared" ref="AM6:AM20" si="7">W6/SUM($B6+$C6+$J6+$W6+$Z6)</f>
        <v>0.1264357638297631</v>
      </c>
      <c r="AN6" s="97">
        <f t="shared" ref="AN6:AN20" si="8">Z6/SUM($B6+$C6+$J6+$W6+$Z6)</f>
        <v>0.1007651352609293</v>
      </c>
    </row>
    <row r="7" spans="1:40" x14ac:dyDescent="0.35">
      <c r="A7" s="33" t="s">
        <v>68</v>
      </c>
      <c r="B7" s="96">
        <v>1.1399999999999999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f t="shared" si="1"/>
        <v>0</v>
      </c>
      <c r="K7" s="96">
        <v>0</v>
      </c>
      <c r="L7" s="96">
        <v>0</v>
      </c>
      <c r="M7" s="96">
        <v>0</v>
      </c>
      <c r="N7" s="96">
        <v>0</v>
      </c>
      <c r="O7" s="96">
        <v>0</v>
      </c>
      <c r="P7" s="96">
        <v>0</v>
      </c>
      <c r="Q7" s="96">
        <v>0</v>
      </c>
      <c r="R7" s="96">
        <v>0</v>
      </c>
      <c r="S7" s="96">
        <v>0</v>
      </c>
      <c r="T7" s="96">
        <v>0</v>
      </c>
      <c r="U7" s="96">
        <v>0</v>
      </c>
      <c r="V7" s="96">
        <v>0</v>
      </c>
      <c r="W7" s="96">
        <f t="shared" si="2"/>
        <v>0</v>
      </c>
      <c r="X7" s="96">
        <v>0</v>
      </c>
      <c r="Y7" s="96">
        <v>0</v>
      </c>
      <c r="Z7" s="96">
        <f t="shared" si="3"/>
        <v>0</v>
      </c>
      <c r="AI7" s="33" t="s">
        <v>68</v>
      </c>
      <c r="AJ7" s="97">
        <f t="shared" si="4"/>
        <v>1</v>
      </c>
      <c r="AK7" s="97">
        <f t="shared" si="5"/>
        <v>0</v>
      </c>
      <c r="AL7" s="97">
        <f t="shared" si="6"/>
        <v>0</v>
      </c>
      <c r="AM7" s="97">
        <f t="shared" si="7"/>
        <v>0</v>
      </c>
      <c r="AN7" s="97">
        <f t="shared" si="8"/>
        <v>0</v>
      </c>
    </row>
    <row r="8" spans="1:40" x14ac:dyDescent="0.35">
      <c r="A8" s="33" t="s">
        <v>91</v>
      </c>
      <c r="B8" s="96">
        <v>7.2737499999999997</v>
      </c>
      <c r="C8" s="96">
        <v>5.68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f>SUM(D8:I8)</f>
        <v>0</v>
      </c>
      <c r="K8" s="96">
        <v>0</v>
      </c>
      <c r="L8" s="96">
        <v>0</v>
      </c>
      <c r="M8" s="96">
        <v>0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96">
        <v>0</v>
      </c>
      <c r="T8" s="96">
        <v>0</v>
      </c>
      <c r="U8" s="96">
        <v>0</v>
      </c>
      <c r="V8" s="96">
        <v>0</v>
      </c>
      <c r="W8" s="96">
        <f>SUM(K8:V8)</f>
        <v>0</v>
      </c>
      <c r="X8" s="96">
        <v>0</v>
      </c>
      <c r="Y8" s="96">
        <v>0</v>
      </c>
      <c r="Z8" s="96">
        <f>SUM(X8:Y8)</f>
        <v>0</v>
      </c>
      <c r="AI8" s="33" t="s">
        <v>91</v>
      </c>
      <c r="AJ8" s="97">
        <f t="shared" si="4"/>
        <v>0.56151693525041013</v>
      </c>
      <c r="AK8" s="97">
        <f t="shared" si="5"/>
        <v>0.43848306474958987</v>
      </c>
      <c r="AL8" s="97">
        <f t="shared" si="6"/>
        <v>0</v>
      </c>
      <c r="AM8" s="97">
        <f t="shared" si="7"/>
        <v>0</v>
      </c>
      <c r="AN8" s="97">
        <f t="shared" si="8"/>
        <v>0</v>
      </c>
    </row>
    <row r="9" spans="1:40" x14ac:dyDescent="0.35">
      <c r="A9" s="33" t="s">
        <v>2</v>
      </c>
      <c r="B9" s="96">
        <v>601.32499999999902</v>
      </c>
      <c r="C9" s="96">
        <v>237.88</v>
      </c>
      <c r="D9" s="96">
        <v>83.23</v>
      </c>
      <c r="E9" s="96">
        <v>101.36</v>
      </c>
      <c r="F9" s="96">
        <v>65.86</v>
      </c>
      <c r="G9" s="96">
        <v>53.86</v>
      </c>
      <c r="H9" s="96">
        <v>67.290000000000006</v>
      </c>
      <c r="I9" s="96">
        <v>0</v>
      </c>
      <c r="J9" s="96">
        <f t="shared" si="1"/>
        <v>371.6</v>
      </c>
      <c r="K9" s="96">
        <v>0</v>
      </c>
      <c r="L9" s="96">
        <v>0</v>
      </c>
      <c r="M9" s="96">
        <v>50.57</v>
      </c>
      <c r="N9" s="96">
        <v>0</v>
      </c>
      <c r="O9" s="96">
        <v>64.760000000000005</v>
      </c>
      <c r="P9" s="96">
        <v>0</v>
      </c>
      <c r="Q9" s="96">
        <v>0</v>
      </c>
      <c r="R9" s="96">
        <v>0</v>
      </c>
      <c r="S9" s="96">
        <v>81.13</v>
      </c>
      <c r="T9" s="96">
        <v>0</v>
      </c>
      <c r="U9" s="96">
        <v>0</v>
      </c>
      <c r="V9" s="96">
        <v>0</v>
      </c>
      <c r="W9" s="96">
        <f t="shared" si="2"/>
        <v>196.46</v>
      </c>
      <c r="X9" s="96">
        <v>0</v>
      </c>
      <c r="Y9" s="96">
        <v>0</v>
      </c>
      <c r="Z9" s="96">
        <f t="shared" si="3"/>
        <v>0</v>
      </c>
      <c r="AI9" s="33" t="s">
        <v>2</v>
      </c>
      <c r="AJ9" s="97">
        <f t="shared" si="4"/>
        <v>0.42730047290311313</v>
      </c>
      <c r="AK9" s="97">
        <f t="shared" si="5"/>
        <v>0.16903710388590648</v>
      </c>
      <c r="AL9" s="97">
        <f t="shared" si="6"/>
        <v>0.26405829747773185</v>
      </c>
      <c r="AM9" s="97">
        <f t="shared" si="7"/>
        <v>0.13960412573324865</v>
      </c>
      <c r="AN9" s="97">
        <f t="shared" si="8"/>
        <v>0</v>
      </c>
    </row>
    <row r="10" spans="1:40" x14ac:dyDescent="0.35">
      <c r="A10" s="33" t="s">
        <v>3</v>
      </c>
      <c r="B10" s="96">
        <v>239.43</v>
      </c>
      <c r="C10" s="96">
        <v>49.65</v>
      </c>
      <c r="D10" s="96">
        <v>34.99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f t="shared" si="1"/>
        <v>34.99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6">
        <v>0</v>
      </c>
      <c r="U10" s="96">
        <v>0</v>
      </c>
      <c r="V10" s="96">
        <v>0</v>
      </c>
      <c r="W10" s="96">
        <f t="shared" si="2"/>
        <v>0</v>
      </c>
      <c r="X10" s="96">
        <v>0</v>
      </c>
      <c r="Y10" s="96">
        <v>0</v>
      </c>
      <c r="Z10" s="96">
        <f t="shared" si="3"/>
        <v>0</v>
      </c>
      <c r="AI10" s="33" t="s">
        <v>3</v>
      </c>
      <c r="AJ10" s="97">
        <f t="shared" si="4"/>
        <v>0.73882185947480483</v>
      </c>
      <c r="AK10" s="97">
        <f t="shared" si="5"/>
        <v>0.15320764032462122</v>
      </c>
      <c r="AL10" s="97">
        <f t="shared" si="6"/>
        <v>0.10797050020057396</v>
      </c>
      <c r="AM10" s="97">
        <f t="shared" si="7"/>
        <v>0</v>
      </c>
      <c r="AN10" s="97">
        <f t="shared" si="8"/>
        <v>0</v>
      </c>
    </row>
    <row r="11" spans="1:40" x14ac:dyDescent="0.35">
      <c r="A11" s="33" t="s">
        <v>4</v>
      </c>
      <c r="B11" s="96">
        <v>51.58</v>
      </c>
      <c r="C11" s="96">
        <v>37.020000000000003</v>
      </c>
      <c r="D11" s="96">
        <v>10.11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f t="shared" si="1"/>
        <v>10.11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153.96</v>
      </c>
      <c r="S11" s="96">
        <v>0</v>
      </c>
      <c r="T11" s="96">
        <v>0</v>
      </c>
      <c r="U11" s="96">
        <v>0</v>
      </c>
      <c r="V11" s="96">
        <v>0</v>
      </c>
      <c r="W11" s="96">
        <f t="shared" si="2"/>
        <v>153.96</v>
      </c>
      <c r="X11" s="96">
        <v>0</v>
      </c>
      <c r="Y11" s="96">
        <v>0</v>
      </c>
      <c r="Z11" s="96">
        <f t="shared" si="3"/>
        <v>0</v>
      </c>
      <c r="AI11" s="33" t="s">
        <v>4</v>
      </c>
      <c r="AJ11" s="97">
        <f t="shared" si="4"/>
        <v>0.20413978707404914</v>
      </c>
      <c r="AK11" s="97">
        <f t="shared" si="5"/>
        <v>0.146515217477342</v>
      </c>
      <c r="AL11" s="97">
        <f t="shared" si="6"/>
        <v>4.0012664740570698E-2</v>
      </c>
      <c r="AM11" s="97">
        <f t="shared" si="7"/>
        <v>0.60933233070803816</v>
      </c>
      <c r="AN11" s="97">
        <f t="shared" si="8"/>
        <v>0</v>
      </c>
    </row>
    <row r="12" spans="1:40" x14ac:dyDescent="0.35">
      <c r="A12" s="33" t="s">
        <v>5</v>
      </c>
      <c r="B12" s="96">
        <v>0.19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f t="shared" si="1"/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f t="shared" si="2"/>
        <v>0</v>
      </c>
      <c r="X12" s="96">
        <v>0</v>
      </c>
      <c r="Y12" s="96">
        <v>0</v>
      </c>
      <c r="Z12" s="96">
        <f t="shared" si="3"/>
        <v>0</v>
      </c>
      <c r="AI12" s="33" t="s">
        <v>5</v>
      </c>
      <c r="AJ12" s="97">
        <f t="shared" si="4"/>
        <v>1</v>
      </c>
      <c r="AK12" s="97">
        <f t="shared" si="5"/>
        <v>0</v>
      </c>
      <c r="AL12" s="97">
        <f t="shared" si="6"/>
        <v>0</v>
      </c>
      <c r="AM12" s="97">
        <f t="shared" si="7"/>
        <v>0</v>
      </c>
      <c r="AN12" s="97">
        <f t="shared" si="8"/>
        <v>0</v>
      </c>
    </row>
    <row r="13" spans="1:40" x14ac:dyDescent="0.35">
      <c r="A13" s="33" t="s">
        <v>6</v>
      </c>
      <c r="B13" s="96">
        <v>1130.9649999999999</v>
      </c>
      <c r="C13" s="96">
        <v>487.73</v>
      </c>
      <c r="D13" s="96">
        <v>59.37</v>
      </c>
      <c r="E13" s="96">
        <v>128.72</v>
      </c>
      <c r="F13" s="96">
        <v>87.49</v>
      </c>
      <c r="G13" s="96">
        <v>139.76</v>
      </c>
      <c r="H13" s="96">
        <v>0</v>
      </c>
      <c r="I13" s="96">
        <v>144.61000000000001</v>
      </c>
      <c r="J13" s="96">
        <f t="shared" si="1"/>
        <v>559.95000000000005</v>
      </c>
      <c r="K13" s="96">
        <v>0</v>
      </c>
      <c r="L13" s="96">
        <v>143.96</v>
      </c>
      <c r="M13" s="96">
        <v>0</v>
      </c>
      <c r="N13" s="96">
        <v>0</v>
      </c>
      <c r="O13" s="96">
        <v>64.09</v>
      </c>
      <c r="P13" s="96">
        <v>0</v>
      </c>
      <c r="Q13" s="96">
        <v>0</v>
      </c>
      <c r="R13" s="96">
        <v>79.78</v>
      </c>
      <c r="S13" s="96">
        <v>0</v>
      </c>
      <c r="T13" s="96">
        <v>0</v>
      </c>
      <c r="U13" s="96">
        <v>0</v>
      </c>
      <c r="V13" s="96">
        <v>0</v>
      </c>
      <c r="W13" s="96">
        <f t="shared" si="2"/>
        <v>287.83000000000004</v>
      </c>
      <c r="X13" s="96">
        <v>129.86000000000001</v>
      </c>
      <c r="Y13" s="96">
        <v>0</v>
      </c>
      <c r="Z13" s="96">
        <f t="shared" si="3"/>
        <v>129.86000000000001</v>
      </c>
      <c r="AI13" s="33" t="s">
        <v>6</v>
      </c>
      <c r="AJ13" s="97">
        <f t="shared" si="4"/>
        <v>0.43560056772334843</v>
      </c>
      <c r="AK13" s="97">
        <f t="shared" si="5"/>
        <v>0.1878532623871727</v>
      </c>
      <c r="AL13" s="97">
        <f t="shared" si="6"/>
        <v>0.21566939551329087</v>
      </c>
      <c r="AM13" s="97">
        <f t="shared" si="7"/>
        <v>0.11086011627929371</v>
      </c>
      <c r="AN13" s="97">
        <f t="shared" si="8"/>
        <v>5.0016658096894283E-2</v>
      </c>
    </row>
    <row r="14" spans="1:40" x14ac:dyDescent="0.35">
      <c r="A14" s="33" t="s">
        <v>7</v>
      </c>
      <c r="B14" s="96">
        <v>4235.0616666666701</v>
      </c>
      <c r="C14" s="96">
        <v>1108.06</v>
      </c>
      <c r="D14" s="96">
        <v>270.64999999999998</v>
      </c>
      <c r="E14" s="96">
        <v>70.510000000000005</v>
      </c>
      <c r="F14" s="96">
        <v>95.27</v>
      </c>
      <c r="G14" s="96">
        <v>53.01</v>
      </c>
      <c r="H14" s="96">
        <v>31.89</v>
      </c>
      <c r="I14" s="96">
        <v>0</v>
      </c>
      <c r="J14" s="96">
        <f t="shared" si="1"/>
        <v>521.32999999999993</v>
      </c>
      <c r="K14" s="96">
        <v>0</v>
      </c>
      <c r="L14" s="96">
        <v>48.17</v>
      </c>
      <c r="M14" s="96">
        <v>316.08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96">
        <v>94.74</v>
      </c>
      <c r="V14" s="96">
        <v>95.53</v>
      </c>
      <c r="W14" s="96">
        <f t="shared" si="2"/>
        <v>554.52</v>
      </c>
      <c r="X14" s="96">
        <v>122.96</v>
      </c>
      <c r="Y14" s="96">
        <v>285.08</v>
      </c>
      <c r="Z14" s="96">
        <f t="shared" si="3"/>
        <v>408.03999999999996</v>
      </c>
      <c r="AI14" s="33" t="s">
        <v>7</v>
      </c>
      <c r="AJ14" s="97">
        <f t="shared" si="4"/>
        <v>0.62033901118766721</v>
      </c>
      <c r="AK14" s="97">
        <f t="shared" si="5"/>
        <v>0.16230527412310941</v>
      </c>
      <c r="AL14" s="97">
        <f t="shared" si="6"/>
        <v>7.6362840061549572E-2</v>
      </c>
      <c r="AM14" s="97">
        <f t="shared" si="7"/>
        <v>8.1224410778068551E-2</v>
      </c>
      <c r="AN14" s="97">
        <f t="shared" si="8"/>
        <v>5.976846384960522E-2</v>
      </c>
    </row>
    <row r="15" spans="1:40" x14ac:dyDescent="0.35">
      <c r="A15" s="33" t="s">
        <v>8</v>
      </c>
      <c r="B15" s="96">
        <v>10.86</v>
      </c>
      <c r="C15" s="96">
        <v>5.68</v>
      </c>
      <c r="D15" s="96">
        <v>0</v>
      </c>
      <c r="E15" s="96">
        <v>0</v>
      </c>
      <c r="F15" s="96">
        <v>20.260000000000002</v>
      </c>
      <c r="G15" s="96">
        <v>0</v>
      </c>
      <c r="H15" s="96">
        <v>0</v>
      </c>
      <c r="I15" s="96">
        <v>0</v>
      </c>
      <c r="J15" s="96">
        <f t="shared" si="1"/>
        <v>20.260000000000002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f t="shared" si="2"/>
        <v>0</v>
      </c>
      <c r="X15" s="96">
        <v>0</v>
      </c>
      <c r="Y15" s="96">
        <v>0</v>
      </c>
      <c r="Z15" s="96">
        <f t="shared" si="3"/>
        <v>0</v>
      </c>
      <c r="AI15" s="33" t="s">
        <v>8</v>
      </c>
      <c r="AJ15" s="97">
        <f t="shared" si="4"/>
        <v>0.2951086956521739</v>
      </c>
      <c r="AK15" s="97">
        <f t="shared" si="5"/>
        <v>0.15434782608695652</v>
      </c>
      <c r="AL15" s="97">
        <f t="shared" si="6"/>
        <v>0.55054347826086969</v>
      </c>
      <c r="AM15" s="97">
        <f t="shared" si="7"/>
        <v>0</v>
      </c>
      <c r="AN15" s="97">
        <f t="shared" si="8"/>
        <v>0</v>
      </c>
    </row>
    <row r="16" spans="1:40" x14ac:dyDescent="0.35">
      <c r="A16" s="33" t="s">
        <v>10</v>
      </c>
      <c r="B16" s="96">
        <v>150.16550000000001</v>
      </c>
      <c r="C16" s="96">
        <v>53.874000000000002</v>
      </c>
      <c r="D16" s="96">
        <v>12.78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f t="shared" si="1"/>
        <v>12.78</v>
      </c>
      <c r="K16" s="96">
        <v>0</v>
      </c>
      <c r="L16" s="96">
        <v>0</v>
      </c>
      <c r="M16" s="96">
        <v>0</v>
      </c>
      <c r="N16" s="96">
        <v>55.49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f t="shared" si="2"/>
        <v>55.49</v>
      </c>
      <c r="X16" s="96">
        <v>0</v>
      </c>
      <c r="Y16" s="96">
        <v>0</v>
      </c>
      <c r="Z16" s="96">
        <f t="shared" si="3"/>
        <v>0</v>
      </c>
      <c r="AI16" s="33" t="s">
        <v>10</v>
      </c>
      <c r="AJ16" s="97">
        <f t="shared" si="4"/>
        <v>0.55145156522266026</v>
      </c>
      <c r="AK16" s="97">
        <f t="shared" si="5"/>
        <v>0.19784105952968956</v>
      </c>
      <c r="AL16" s="97">
        <f t="shared" si="6"/>
        <v>4.6931891836311253E-2</v>
      </c>
      <c r="AM16" s="97">
        <f t="shared" si="7"/>
        <v>0.20377548341133894</v>
      </c>
      <c r="AN16" s="97">
        <f t="shared" si="8"/>
        <v>0</v>
      </c>
    </row>
    <row r="17" spans="1:40" x14ac:dyDescent="0.35">
      <c r="A17" s="33" t="s">
        <v>11</v>
      </c>
      <c r="B17" s="96">
        <v>1.22</v>
      </c>
      <c r="C17" s="96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f t="shared" si="1"/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f t="shared" si="2"/>
        <v>0</v>
      </c>
      <c r="X17" s="96">
        <v>0</v>
      </c>
      <c r="Y17" s="96">
        <v>0</v>
      </c>
      <c r="Z17" s="96">
        <f t="shared" si="3"/>
        <v>0</v>
      </c>
      <c r="AI17" s="33" t="s">
        <v>11</v>
      </c>
      <c r="AJ17" s="97">
        <f t="shared" si="4"/>
        <v>1</v>
      </c>
      <c r="AK17" s="97">
        <f t="shared" si="5"/>
        <v>0</v>
      </c>
      <c r="AL17" s="97">
        <f t="shared" si="6"/>
        <v>0</v>
      </c>
      <c r="AM17" s="97">
        <f t="shared" si="7"/>
        <v>0</v>
      </c>
      <c r="AN17" s="97">
        <f t="shared" si="8"/>
        <v>0</v>
      </c>
    </row>
    <row r="18" spans="1:40" x14ac:dyDescent="0.35">
      <c r="A18" s="33" t="s">
        <v>12</v>
      </c>
      <c r="B18" s="96">
        <v>28.05</v>
      </c>
      <c r="C18" s="96">
        <v>0</v>
      </c>
      <c r="D18" s="96">
        <v>27.18</v>
      </c>
      <c r="E18" s="96">
        <v>16.77</v>
      </c>
      <c r="F18" s="96">
        <v>0</v>
      </c>
      <c r="G18" s="96">
        <v>0</v>
      </c>
      <c r="H18" s="96">
        <v>0</v>
      </c>
      <c r="I18" s="96">
        <v>0</v>
      </c>
      <c r="J18" s="96">
        <f t="shared" si="1"/>
        <v>43.95</v>
      </c>
      <c r="K18" s="96">
        <v>0</v>
      </c>
      <c r="L18" s="96">
        <v>49.14</v>
      </c>
      <c r="M18" s="96">
        <v>53.16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f t="shared" si="2"/>
        <v>102.3</v>
      </c>
      <c r="X18" s="96">
        <v>0</v>
      </c>
      <c r="Y18" s="96">
        <v>0</v>
      </c>
      <c r="Z18" s="96">
        <f t="shared" si="3"/>
        <v>0</v>
      </c>
      <c r="AI18" s="33" t="s">
        <v>12</v>
      </c>
      <c r="AJ18" s="97">
        <f t="shared" si="4"/>
        <v>0.16092943201376936</v>
      </c>
      <c r="AK18" s="97">
        <f t="shared" si="5"/>
        <v>0</v>
      </c>
      <c r="AL18" s="97">
        <f t="shared" si="6"/>
        <v>0.25215146299483648</v>
      </c>
      <c r="AM18" s="97">
        <f t="shared" si="7"/>
        <v>0.5869191049913941</v>
      </c>
      <c r="AN18" s="97">
        <f t="shared" si="8"/>
        <v>0</v>
      </c>
    </row>
    <row r="19" spans="1:40" x14ac:dyDescent="0.35">
      <c r="A19" s="33" t="s">
        <v>13</v>
      </c>
      <c r="B19" s="96">
        <v>82.57</v>
      </c>
      <c r="C19" s="96">
        <v>30.8</v>
      </c>
      <c r="D19" s="96">
        <v>37.32</v>
      </c>
      <c r="E19" s="96">
        <v>16.850000000000001</v>
      </c>
      <c r="F19" s="96">
        <v>0</v>
      </c>
      <c r="G19" s="96">
        <v>0</v>
      </c>
      <c r="H19" s="96">
        <v>30.53</v>
      </c>
      <c r="I19" s="96">
        <v>0</v>
      </c>
      <c r="J19" s="96">
        <f t="shared" ref="J19:J21" si="9">SUM(D19:I19)</f>
        <v>84.7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f t="shared" si="2"/>
        <v>0</v>
      </c>
      <c r="X19" s="96">
        <v>0</v>
      </c>
      <c r="Y19" s="96">
        <v>0</v>
      </c>
      <c r="Z19" s="96">
        <f t="shared" si="3"/>
        <v>0</v>
      </c>
      <c r="AI19" s="33" t="s">
        <v>13</v>
      </c>
      <c r="AJ19" s="97">
        <f t="shared" si="4"/>
        <v>0.41687282273943554</v>
      </c>
      <c r="AK19" s="97">
        <f t="shared" si="5"/>
        <v>0.15550058060281718</v>
      </c>
      <c r="AL19" s="97">
        <f t="shared" si="6"/>
        <v>0.42762659665774727</v>
      </c>
      <c r="AM19" s="97">
        <f t="shared" si="7"/>
        <v>0</v>
      </c>
      <c r="AN19" s="97">
        <f t="shared" si="8"/>
        <v>0</v>
      </c>
    </row>
    <row r="20" spans="1:40" x14ac:dyDescent="0.35">
      <c r="A20" s="33" t="s">
        <v>14</v>
      </c>
      <c r="B20" s="96">
        <v>3.26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f t="shared" si="9"/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f t="shared" si="2"/>
        <v>0</v>
      </c>
      <c r="X20" s="96">
        <v>0</v>
      </c>
      <c r="Y20" s="96">
        <v>0</v>
      </c>
      <c r="Z20" s="96">
        <f t="shared" si="3"/>
        <v>0</v>
      </c>
      <c r="AI20" s="33" t="s">
        <v>14</v>
      </c>
      <c r="AJ20" s="97">
        <f t="shared" si="4"/>
        <v>1</v>
      </c>
      <c r="AK20" s="97">
        <f t="shared" si="5"/>
        <v>0</v>
      </c>
      <c r="AL20" s="97">
        <f t="shared" si="6"/>
        <v>0</v>
      </c>
      <c r="AM20" s="97">
        <f t="shared" si="7"/>
        <v>0</v>
      </c>
      <c r="AN20" s="97">
        <f t="shared" si="8"/>
        <v>0</v>
      </c>
    </row>
    <row r="21" spans="1:40" x14ac:dyDescent="0.35">
      <c r="A21" s="40" t="s">
        <v>15</v>
      </c>
      <c r="B21" s="138">
        <v>9192.8409166666806</v>
      </c>
      <c r="C21" s="138">
        <v>3842.2840000000001</v>
      </c>
      <c r="D21" s="138">
        <v>1356.76</v>
      </c>
      <c r="E21" s="138">
        <v>930.41</v>
      </c>
      <c r="F21" s="138">
        <v>610.41999999999996</v>
      </c>
      <c r="G21" s="138">
        <v>683.53</v>
      </c>
      <c r="H21" s="138">
        <v>520.16999999999996</v>
      </c>
      <c r="I21" s="138">
        <v>294.99</v>
      </c>
      <c r="J21" s="139">
        <f t="shared" si="9"/>
        <v>4396.28</v>
      </c>
      <c r="K21" s="138">
        <v>211.94</v>
      </c>
      <c r="L21" s="138">
        <v>430.31</v>
      </c>
      <c r="M21" s="138">
        <v>577.75</v>
      </c>
      <c r="N21" s="138">
        <v>227.87</v>
      </c>
      <c r="O21" s="138">
        <v>191.39</v>
      </c>
      <c r="P21" s="138">
        <v>0</v>
      </c>
      <c r="Q21" s="138">
        <v>144.22</v>
      </c>
      <c r="R21" s="138">
        <v>310.44</v>
      </c>
      <c r="S21" s="138">
        <v>81.13</v>
      </c>
      <c r="T21" s="138">
        <v>0</v>
      </c>
      <c r="U21" s="138">
        <v>94.74</v>
      </c>
      <c r="V21" s="138">
        <v>194.53</v>
      </c>
      <c r="W21" s="139">
        <f t="shared" si="2"/>
        <v>2464.3199999999997</v>
      </c>
      <c r="X21" s="138">
        <v>577.05999999999995</v>
      </c>
      <c r="Y21" s="138">
        <v>848.47</v>
      </c>
      <c r="Z21" s="139">
        <f t="shared" si="3"/>
        <v>1425.53</v>
      </c>
      <c r="AI21" s="40" t="s">
        <v>15</v>
      </c>
      <c r="AJ21" s="136">
        <f>B21/SUM($B21+$C21+$J21+$W21+$Z21)</f>
        <v>0.43115852948602473</v>
      </c>
      <c r="AK21" s="136">
        <f t="shared" ref="AK21" si="10">C21/SUM($B21+$C21+$J21+$W21+$Z21)</f>
        <v>0.18020909252374789</v>
      </c>
      <c r="AL21" s="136">
        <f>J21/SUM($B21+$C21+$J21+$W21+$Z21)</f>
        <v>0.2061923661239779</v>
      </c>
      <c r="AM21" s="136">
        <f>W21/SUM($B21+$C21+$J21+$W21+$Z21)</f>
        <v>0.11558043884526036</v>
      </c>
      <c r="AN21" s="136">
        <f>Z21/SUM($B21+$C21+$J21+$W21+$Z21)</f>
        <v>6.685957302098916E-2</v>
      </c>
    </row>
    <row r="22" spans="1:40" x14ac:dyDescent="0.35"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J22" s="135"/>
      <c r="AK22" s="135"/>
      <c r="AL22" s="135"/>
      <c r="AM22" s="135"/>
      <c r="AN22" s="135"/>
    </row>
    <row r="23" spans="1:40" x14ac:dyDescent="0.35"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J23" s="135"/>
      <c r="AK23" s="135"/>
      <c r="AL23" s="135"/>
      <c r="AM23" s="135"/>
      <c r="AN23" s="135"/>
    </row>
    <row r="24" spans="1:40" x14ac:dyDescent="0.35">
      <c r="A24" s="269" t="s">
        <v>210</v>
      </c>
      <c r="B24" s="269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I24" s="269" t="s">
        <v>210</v>
      </c>
      <c r="AJ24" s="269"/>
      <c r="AK24" s="135"/>
      <c r="AL24" s="135"/>
      <c r="AM24" s="135"/>
      <c r="AN24" s="135"/>
    </row>
    <row r="25" spans="1:40" ht="15.5" x14ac:dyDescent="0.35">
      <c r="A25" s="39" t="s">
        <v>79</v>
      </c>
      <c r="B25" s="146" t="s">
        <v>102</v>
      </c>
      <c r="C25" s="146" t="s">
        <v>103</v>
      </c>
      <c r="D25" s="146" t="s">
        <v>104</v>
      </c>
      <c r="E25" s="146" t="s">
        <v>105</v>
      </c>
      <c r="F25" s="146" t="s">
        <v>106</v>
      </c>
      <c r="G25" s="146" t="s">
        <v>107</v>
      </c>
      <c r="H25" s="146" t="s">
        <v>108</v>
      </c>
      <c r="I25" s="146" t="s">
        <v>109</v>
      </c>
      <c r="J25" s="147" t="s">
        <v>132</v>
      </c>
      <c r="K25" s="146" t="s">
        <v>110</v>
      </c>
      <c r="L25" s="146" t="s">
        <v>111</v>
      </c>
      <c r="M25" s="146" t="s">
        <v>112</v>
      </c>
      <c r="N25" s="146" t="s">
        <v>113</v>
      </c>
      <c r="O25" s="146" t="s">
        <v>114</v>
      </c>
      <c r="P25" s="146" t="s">
        <v>115</v>
      </c>
      <c r="Q25" s="146" t="s">
        <v>116</v>
      </c>
      <c r="R25" s="146" t="s">
        <v>117</v>
      </c>
      <c r="S25" s="146" t="s">
        <v>118</v>
      </c>
      <c r="T25" s="146" t="s">
        <v>119</v>
      </c>
      <c r="U25" s="146" t="s">
        <v>120</v>
      </c>
      <c r="V25" s="146" t="s">
        <v>121</v>
      </c>
      <c r="W25" s="147" t="s">
        <v>126</v>
      </c>
      <c r="X25" s="146" t="s">
        <v>122</v>
      </c>
      <c r="Y25" s="146" t="s">
        <v>123</v>
      </c>
      <c r="Z25" s="147" t="s">
        <v>127</v>
      </c>
      <c r="AI25" s="39" t="s">
        <v>79</v>
      </c>
      <c r="AJ25" s="70" t="s">
        <v>102</v>
      </c>
      <c r="AK25" s="70" t="s">
        <v>103</v>
      </c>
      <c r="AL25" s="71" t="s">
        <v>132</v>
      </c>
      <c r="AM25" s="71" t="s">
        <v>126</v>
      </c>
      <c r="AN25" s="71" t="s">
        <v>127</v>
      </c>
    </row>
    <row r="26" spans="1:40" x14ac:dyDescent="0.35">
      <c r="A26" s="33" t="s">
        <v>0</v>
      </c>
      <c r="B26" s="96">
        <v>611</v>
      </c>
      <c r="C26" s="96">
        <v>8</v>
      </c>
      <c r="D26" s="96">
        <v>1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f>SUM(D26:I26)</f>
        <v>1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f>SUM(K26:V26)</f>
        <v>0</v>
      </c>
      <c r="X26" s="96">
        <v>0</v>
      </c>
      <c r="Y26" s="96">
        <v>0</v>
      </c>
      <c r="Z26" s="96">
        <f>SUM(X26:Y26)</f>
        <v>0</v>
      </c>
      <c r="AI26" s="33" t="s">
        <v>0</v>
      </c>
      <c r="AJ26" s="97">
        <f>B26/SUM($B26+$C26+$J26+$W26+$Z26)</f>
        <v>0.98548387096774193</v>
      </c>
      <c r="AK26" s="97">
        <f t="shared" ref="AK26:AK28" si="11">C26/SUM($B26+$C26+$J26+$W26+$Z26)</f>
        <v>1.2903225806451613E-2</v>
      </c>
      <c r="AL26" s="97">
        <f>J26/SUM($B26+$C26+$J26+$W26+$Z26)</f>
        <v>1.6129032258064516E-3</v>
      </c>
      <c r="AM26" s="97">
        <f>W26/SUM($B26+$C26+$J26+$W26+$Z26)</f>
        <v>0</v>
      </c>
      <c r="AN26" s="97">
        <f>Z26/SUM($B26+$C26+$J26+$W26+$Z26)</f>
        <v>0</v>
      </c>
    </row>
    <row r="27" spans="1:40" x14ac:dyDescent="0.35">
      <c r="A27" s="33" t="s">
        <v>1</v>
      </c>
      <c r="B27" s="96">
        <v>1623</v>
      </c>
      <c r="C27" s="96">
        <v>249</v>
      </c>
      <c r="D27" s="96">
        <v>68</v>
      </c>
      <c r="E27" s="96">
        <v>34</v>
      </c>
      <c r="F27" s="96">
        <v>15</v>
      </c>
      <c r="G27" s="96">
        <v>16</v>
      </c>
      <c r="H27" s="96">
        <v>12</v>
      </c>
      <c r="I27" s="96">
        <v>4</v>
      </c>
      <c r="J27" s="96">
        <f t="shared" ref="J27:J42" si="12">SUM(D27:I27)</f>
        <v>149</v>
      </c>
      <c r="K27" s="96">
        <v>5</v>
      </c>
      <c r="L27" s="96">
        <v>4</v>
      </c>
      <c r="M27" s="96">
        <v>3</v>
      </c>
      <c r="N27" s="96">
        <v>3</v>
      </c>
      <c r="O27" s="96">
        <v>1</v>
      </c>
      <c r="P27" s="96">
        <v>0</v>
      </c>
      <c r="Q27" s="96">
        <v>2</v>
      </c>
      <c r="R27" s="96">
        <v>1</v>
      </c>
      <c r="S27" s="96">
        <v>0</v>
      </c>
      <c r="T27" s="96">
        <v>0</v>
      </c>
      <c r="U27" s="96">
        <v>0</v>
      </c>
      <c r="V27" s="96">
        <v>1</v>
      </c>
      <c r="W27" s="96">
        <f t="shared" ref="W27:W42" si="13">SUM(K27:V27)</f>
        <v>20</v>
      </c>
      <c r="X27" s="96">
        <v>3</v>
      </c>
      <c r="Y27" s="96">
        <v>2</v>
      </c>
      <c r="Z27" s="96">
        <f t="shared" ref="Z27:Z42" si="14">SUM(X27:Y27)</f>
        <v>5</v>
      </c>
      <c r="AI27" s="33" t="s">
        <v>1</v>
      </c>
      <c r="AJ27" s="97">
        <f t="shared" ref="AJ27:AJ28" si="15">B27/SUM($B27+$C27+$J27+$W27+$Z27)</f>
        <v>0.79325513196480935</v>
      </c>
      <c r="AK27" s="97">
        <f t="shared" si="11"/>
        <v>0.1217008797653959</v>
      </c>
      <c r="AL27" s="97">
        <f t="shared" ref="AL27:AL28" si="16">J27/SUM($B27+$C27+$J27+$W27+$Z27)</f>
        <v>7.2825024437927668E-2</v>
      </c>
      <c r="AM27" s="97">
        <f t="shared" ref="AM27:AM28" si="17">W27/SUM($B27+$C27+$J27+$W27+$Z27)</f>
        <v>9.7751710654936461E-3</v>
      </c>
      <c r="AN27" s="97">
        <f t="shared" ref="AN27:AN41" si="18">Z27/SUM($B27+$C27+$J27+$W27+$Z27)</f>
        <v>2.4437927663734115E-3</v>
      </c>
    </row>
    <row r="28" spans="1:40" x14ac:dyDescent="0.35">
      <c r="A28" s="33" t="s">
        <v>68</v>
      </c>
      <c r="B28" s="96">
        <v>7</v>
      </c>
      <c r="C28" s="96">
        <v>0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f t="shared" si="12"/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f t="shared" si="13"/>
        <v>0</v>
      </c>
      <c r="X28" s="96">
        <v>0</v>
      </c>
      <c r="Y28" s="96">
        <v>0</v>
      </c>
      <c r="Z28" s="96">
        <f t="shared" si="14"/>
        <v>0</v>
      </c>
      <c r="AI28" s="33" t="s">
        <v>68</v>
      </c>
      <c r="AJ28" s="97">
        <f t="shared" si="15"/>
        <v>1</v>
      </c>
      <c r="AK28" s="97">
        <f t="shared" si="11"/>
        <v>0</v>
      </c>
      <c r="AL28" s="97">
        <f t="shared" si="16"/>
        <v>0</v>
      </c>
      <c r="AM28" s="97">
        <f t="shared" si="17"/>
        <v>0</v>
      </c>
      <c r="AN28" s="97">
        <f t="shared" si="18"/>
        <v>0</v>
      </c>
    </row>
    <row r="29" spans="1:40" x14ac:dyDescent="0.35">
      <c r="A29" s="33" t="s">
        <v>91</v>
      </c>
      <c r="B29" s="96">
        <v>9</v>
      </c>
      <c r="C29" s="96">
        <v>1</v>
      </c>
      <c r="D29" s="96">
        <v>0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96">
        <v>0</v>
      </c>
      <c r="T29" s="96">
        <v>0</v>
      </c>
      <c r="U29" s="96">
        <v>0</v>
      </c>
      <c r="V29" s="96">
        <v>0</v>
      </c>
      <c r="W29" s="96">
        <v>0</v>
      </c>
      <c r="X29" s="96"/>
      <c r="Y29" s="96"/>
      <c r="Z29" s="96"/>
      <c r="AI29" s="33" t="s">
        <v>91</v>
      </c>
      <c r="AJ29" s="97">
        <f>B30/SUM($B30+$C30+$J30+$W30+$Z30)</f>
        <v>0.92667509481668775</v>
      </c>
      <c r="AK29" s="97">
        <f>C30/SUM($B30+$C30+$J30+$W30+$Z30)</f>
        <v>4.4247787610619468E-2</v>
      </c>
      <c r="AL29" s="97">
        <f>J30/SUM($B30+$C30+$J30+$W30+$Z30)</f>
        <v>2.5284450063211124E-2</v>
      </c>
      <c r="AM29" s="97">
        <f>W30/SUM($B30+$C30+$J30+$W30+$Z30)</f>
        <v>3.7926675094816687E-3</v>
      </c>
      <c r="AN29" s="97">
        <f t="shared" si="18"/>
        <v>0</v>
      </c>
    </row>
    <row r="30" spans="1:40" x14ac:dyDescent="0.35">
      <c r="A30" s="33" t="s">
        <v>2</v>
      </c>
      <c r="B30" s="96">
        <v>733</v>
      </c>
      <c r="C30" s="96">
        <v>35</v>
      </c>
      <c r="D30" s="96">
        <v>7</v>
      </c>
      <c r="E30" s="96">
        <v>6</v>
      </c>
      <c r="F30" s="96">
        <v>3</v>
      </c>
      <c r="G30" s="96">
        <v>2</v>
      </c>
      <c r="H30" s="96">
        <v>2</v>
      </c>
      <c r="I30" s="96">
        <v>0</v>
      </c>
      <c r="J30" s="96">
        <f>SUM(D30:I30)</f>
        <v>20</v>
      </c>
      <c r="K30" s="96">
        <v>0</v>
      </c>
      <c r="L30" s="96">
        <v>0</v>
      </c>
      <c r="M30" s="96">
        <v>1</v>
      </c>
      <c r="N30" s="96">
        <v>0</v>
      </c>
      <c r="O30" s="96">
        <v>1</v>
      </c>
      <c r="P30" s="96">
        <v>0</v>
      </c>
      <c r="Q30" s="96">
        <v>0</v>
      </c>
      <c r="R30" s="96">
        <v>0</v>
      </c>
      <c r="S30" s="96">
        <v>1</v>
      </c>
      <c r="T30" s="96">
        <v>0</v>
      </c>
      <c r="U30" s="96">
        <v>0</v>
      </c>
      <c r="V30" s="96">
        <v>0</v>
      </c>
      <c r="W30" s="96">
        <f>SUM(K30:V30)</f>
        <v>3</v>
      </c>
      <c r="X30" s="96">
        <v>0</v>
      </c>
      <c r="Y30" s="96">
        <v>0</v>
      </c>
      <c r="Z30" s="96">
        <f>SUM(X30:Y30)</f>
        <v>0</v>
      </c>
      <c r="AI30" s="33" t="s">
        <v>2</v>
      </c>
      <c r="AJ30" s="97">
        <f t="shared" ref="AJ30:AJ41" si="19">B31/SUM($B31+$C31+$J31+$W31+$Z31)</f>
        <v>0.98337292161520184</v>
      </c>
      <c r="AK30" s="97">
        <f t="shared" ref="AK30:AK41" si="20">C31/SUM($B31+$C31+$J31+$W31+$Z31)</f>
        <v>1.66270783847981E-2</v>
      </c>
      <c r="AL30" s="97">
        <f t="shared" ref="AL30:AL41" si="21">J31/SUM($B31+$C31+$J31+$W31+$Z31)</f>
        <v>0</v>
      </c>
      <c r="AM30" s="97">
        <f t="shared" ref="AM30:AM41" si="22">W31/SUM($B31+$C31+$J31+$W31+$Z31)</f>
        <v>0</v>
      </c>
      <c r="AN30" s="97">
        <f t="shared" si="18"/>
        <v>0</v>
      </c>
    </row>
    <row r="31" spans="1:40" x14ac:dyDescent="0.35">
      <c r="A31" s="33" t="s">
        <v>3</v>
      </c>
      <c r="B31" s="96">
        <v>414</v>
      </c>
      <c r="C31" s="96">
        <v>7</v>
      </c>
      <c r="D31" s="96">
        <v>3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96">
        <v>0</v>
      </c>
      <c r="T31" s="96">
        <v>0</v>
      </c>
      <c r="U31" s="96">
        <v>0</v>
      </c>
      <c r="V31" s="96">
        <v>0</v>
      </c>
      <c r="W31" s="96">
        <v>0</v>
      </c>
      <c r="X31" s="96">
        <v>0</v>
      </c>
      <c r="Y31" s="96">
        <v>0</v>
      </c>
      <c r="Z31" s="96">
        <f t="shared" si="14"/>
        <v>0</v>
      </c>
      <c r="AI31" s="33" t="s">
        <v>3</v>
      </c>
      <c r="AJ31" s="97">
        <f t="shared" si="19"/>
        <v>0.96296296296296291</v>
      </c>
      <c r="AK31" s="97">
        <f t="shared" si="20"/>
        <v>3.7037037037037035E-2</v>
      </c>
      <c r="AL31" s="97">
        <f t="shared" si="21"/>
        <v>0</v>
      </c>
      <c r="AM31" s="97">
        <f t="shared" si="22"/>
        <v>0</v>
      </c>
      <c r="AN31" s="97">
        <f t="shared" si="18"/>
        <v>0</v>
      </c>
    </row>
    <row r="32" spans="1:40" x14ac:dyDescent="0.35">
      <c r="A32" s="33" t="s">
        <v>4</v>
      </c>
      <c r="B32" s="96">
        <v>130</v>
      </c>
      <c r="C32" s="96">
        <v>5</v>
      </c>
      <c r="D32" s="96">
        <v>1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2</v>
      </c>
      <c r="R32" s="96">
        <v>0</v>
      </c>
      <c r="S32" s="96">
        <v>0</v>
      </c>
      <c r="T32" s="96">
        <v>0</v>
      </c>
      <c r="U32" s="96">
        <v>0</v>
      </c>
      <c r="V32" s="96">
        <v>0</v>
      </c>
      <c r="W32" s="96">
        <v>0</v>
      </c>
      <c r="X32" s="96"/>
      <c r="Y32" s="96"/>
      <c r="Z32" s="96"/>
      <c r="AI32" s="33" t="s">
        <v>4</v>
      </c>
      <c r="AJ32" s="97">
        <f t="shared" si="19"/>
        <v>1</v>
      </c>
      <c r="AK32" s="97">
        <f t="shared" si="20"/>
        <v>0</v>
      </c>
      <c r="AL32" s="97">
        <f t="shared" si="21"/>
        <v>0</v>
      </c>
      <c r="AM32" s="97">
        <f t="shared" si="22"/>
        <v>0</v>
      </c>
      <c r="AN32" s="97">
        <f t="shared" si="18"/>
        <v>0</v>
      </c>
    </row>
    <row r="33" spans="1:40" x14ac:dyDescent="0.35">
      <c r="A33" s="33" t="s">
        <v>5</v>
      </c>
      <c r="B33" s="96">
        <v>1</v>
      </c>
      <c r="C33" s="96">
        <v>0</v>
      </c>
      <c r="D33" s="96">
        <v>0</v>
      </c>
      <c r="E33" s="96">
        <v>0</v>
      </c>
      <c r="F33" s="96">
        <v>0</v>
      </c>
      <c r="G33" s="96">
        <v>0</v>
      </c>
      <c r="H33" s="96">
        <v>0</v>
      </c>
      <c r="I33" s="96">
        <v>0</v>
      </c>
      <c r="J33" s="96">
        <f>SUM(D33:I33)</f>
        <v>0</v>
      </c>
      <c r="K33" s="96">
        <v>0</v>
      </c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96">
        <v>0</v>
      </c>
      <c r="T33" s="96">
        <v>0</v>
      </c>
      <c r="U33" s="96">
        <v>0</v>
      </c>
      <c r="V33" s="96">
        <v>0</v>
      </c>
      <c r="W33" s="96">
        <f>SUM(K33:V33)</f>
        <v>0</v>
      </c>
      <c r="X33" s="96">
        <v>0</v>
      </c>
      <c r="Y33" s="96">
        <v>0</v>
      </c>
      <c r="Z33" s="96">
        <f>SUM(X33:Y33)</f>
        <v>0</v>
      </c>
      <c r="AI33" s="33" t="s">
        <v>5</v>
      </c>
      <c r="AJ33" s="97">
        <f t="shared" si="19"/>
        <v>0.9297752808988764</v>
      </c>
      <c r="AK33" s="97">
        <f t="shared" si="20"/>
        <v>4.8455056179775281E-2</v>
      </c>
      <c r="AL33" s="97">
        <f t="shared" si="21"/>
        <v>1.75561797752809E-2</v>
      </c>
      <c r="AM33" s="97">
        <f t="shared" si="22"/>
        <v>3.5112359550561797E-3</v>
      </c>
      <c r="AN33" s="97">
        <f t="shared" si="18"/>
        <v>0</v>
      </c>
    </row>
    <row r="34" spans="1:40" x14ac:dyDescent="0.35">
      <c r="A34" s="33" t="s">
        <v>6</v>
      </c>
      <c r="B34" s="96">
        <v>1324</v>
      </c>
      <c r="C34" s="96">
        <v>69</v>
      </c>
      <c r="D34" s="96">
        <v>5</v>
      </c>
      <c r="E34" s="96">
        <v>7</v>
      </c>
      <c r="F34" s="96">
        <v>4</v>
      </c>
      <c r="G34" s="96">
        <v>5</v>
      </c>
      <c r="H34" s="96">
        <v>0</v>
      </c>
      <c r="I34" s="96">
        <v>4</v>
      </c>
      <c r="J34" s="96">
        <f>SUM(D34:I34)</f>
        <v>25</v>
      </c>
      <c r="K34" s="96">
        <v>0</v>
      </c>
      <c r="L34" s="96">
        <v>3</v>
      </c>
      <c r="M34" s="96">
        <v>0</v>
      </c>
      <c r="N34" s="96">
        <v>0</v>
      </c>
      <c r="O34" s="96">
        <v>1</v>
      </c>
      <c r="P34" s="96">
        <v>0</v>
      </c>
      <c r="Q34" s="96">
        <v>0</v>
      </c>
      <c r="R34" s="96">
        <v>1</v>
      </c>
      <c r="S34" s="96">
        <v>0</v>
      </c>
      <c r="T34" s="96">
        <v>0</v>
      </c>
      <c r="U34" s="96">
        <v>0</v>
      </c>
      <c r="V34" s="96">
        <v>0</v>
      </c>
      <c r="W34" s="96">
        <f>SUM(K34:V34)</f>
        <v>5</v>
      </c>
      <c r="X34" s="96">
        <v>1</v>
      </c>
      <c r="Y34" s="96">
        <v>0</v>
      </c>
      <c r="Z34" s="96">
        <f>SUM(X34:Y34)</f>
        <v>1</v>
      </c>
      <c r="AI34" s="33" t="s">
        <v>6</v>
      </c>
      <c r="AJ34" s="97">
        <f t="shared" si="19"/>
        <v>0.93794326241134751</v>
      </c>
      <c r="AK34" s="97">
        <f t="shared" si="20"/>
        <v>4.8758865248226951E-2</v>
      </c>
      <c r="AL34" s="97">
        <f t="shared" si="21"/>
        <v>1.0047281323877069E-2</v>
      </c>
      <c r="AM34" s="97">
        <f t="shared" si="22"/>
        <v>2.6595744680851063E-3</v>
      </c>
      <c r="AN34" s="97">
        <f t="shared" si="18"/>
        <v>7.0224719101123594E-4</v>
      </c>
    </row>
    <row r="35" spans="1:40" x14ac:dyDescent="0.35">
      <c r="A35" s="33" t="s">
        <v>7</v>
      </c>
      <c r="B35" s="96">
        <v>3174</v>
      </c>
      <c r="C35" s="96">
        <v>165</v>
      </c>
      <c r="D35" s="96">
        <v>23</v>
      </c>
      <c r="E35" s="96">
        <v>4</v>
      </c>
      <c r="F35" s="96">
        <v>4</v>
      </c>
      <c r="G35" s="96">
        <v>2</v>
      </c>
      <c r="H35" s="96">
        <v>1</v>
      </c>
      <c r="I35" s="96">
        <v>0</v>
      </c>
      <c r="J35" s="96">
        <f>SUM(D35:I35)</f>
        <v>34</v>
      </c>
      <c r="K35" s="96">
        <v>0</v>
      </c>
      <c r="L35" s="96">
        <v>1</v>
      </c>
      <c r="M35" s="96">
        <v>6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6">
        <v>0</v>
      </c>
      <c r="U35" s="96">
        <v>1</v>
      </c>
      <c r="V35" s="96">
        <v>1</v>
      </c>
      <c r="W35" s="96">
        <f>SUM(K35:V35)</f>
        <v>9</v>
      </c>
      <c r="X35" s="96">
        <v>1</v>
      </c>
      <c r="Y35" s="96">
        <v>1</v>
      </c>
      <c r="Z35" s="96">
        <f>SUM(X35:Y35)</f>
        <v>2</v>
      </c>
      <c r="AI35" s="33" t="s">
        <v>7</v>
      </c>
      <c r="AJ35" s="97">
        <f t="shared" si="19"/>
        <v>0.96</v>
      </c>
      <c r="AK35" s="97">
        <f t="shared" si="20"/>
        <v>0.02</v>
      </c>
      <c r="AL35" s="97">
        <f t="shared" si="21"/>
        <v>0.02</v>
      </c>
      <c r="AM35" s="97">
        <f t="shared" si="22"/>
        <v>0</v>
      </c>
      <c r="AN35" s="97">
        <f t="shared" si="18"/>
        <v>5.9101654846335696E-4</v>
      </c>
    </row>
    <row r="36" spans="1:40" x14ac:dyDescent="0.35">
      <c r="A36" s="33" t="s">
        <v>8</v>
      </c>
      <c r="B36" s="96">
        <v>48</v>
      </c>
      <c r="C36" s="96">
        <v>1</v>
      </c>
      <c r="D36" s="96">
        <v>0</v>
      </c>
      <c r="E36" s="96">
        <v>0</v>
      </c>
      <c r="F36" s="96">
        <v>1</v>
      </c>
      <c r="G36" s="96">
        <v>0</v>
      </c>
      <c r="H36" s="96">
        <v>0</v>
      </c>
      <c r="I36" s="96">
        <v>0</v>
      </c>
      <c r="J36" s="96">
        <f>SUM(D36:I36)</f>
        <v>1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96">
        <v>0</v>
      </c>
      <c r="U36" s="96">
        <v>0</v>
      </c>
      <c r="V36" s="96">
        <v>0</v>
      </c>
      <c r="W36" s="96">
        <f>SUM(K36:V36)</f>
        <v>0</v>
      </c>
      <c r="X36" s="96">
        <v>0</v>
      </c>
      <c r="Y36" s="96">
        <v>0</v>
      </c>
      <c r="Z36" s="96">
        <f>SUM(X36:Y36)</f>
        <v>0</v>
      </c>
      <c r="AI36" s="33" t="s">
        <v>8</v>
      </c>
      <c r="AJ36" s="97">
        <f t="shared" si="19"/>
        <v>0.95238095238095233</v>
      </c>
      <c r="AK36" s="97">
        <f t="shared" si="20"/>
        <v>3.8095238095238099E-2</v>
      </c>
      <c r="AL36" s="97">
        <f t="shared" si="21"/>
        <v>4.7619047619047623E-3</v>
      </c>
      <c r="AM36" s="97">
        <f t="shared" si="22"/>
        <v>4.7619047619047623E-3</v>
      </c>
      <c r="AN36" s="97">
        <f t="shared" si="18"/>
        <v>0</v>
      </c>
    </row>
    <row r="37" spans="1:40" x14ac:dyDescent="0.35">
      <c r="A37" s="33" t="s">
        <v>10</v>
      </c>
      <c r="B37" s="96">
        <v>200</v>
      </c>
      <c r="C37" s="96">
        <v>8</v>
      </c>
      <c r="D37" s="96">
        <v>1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f>SUM(D37:I37)</f>
        <v>1</v>
      </c>
      <c r="K37" s="96">
        <v>0</v>
      </c>
      <c r="L37" s="96">
        <v>0</v>
      </c>
      <c r="M37" s="96">
        <v>0</v>
      </c>
      <c r="N37" s="96">
        <v>1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f>SUM(K37:V37)</f>
        <v>1</v>
      </c>
      <c r="X37" s="96">
        <v>0</v>
      </c>
      <c r="Y37" s="96">
        <v>0</v>
      </c>
      <c r="Z37" s="96">
        <f>SUM(X37:Y37)</f>
        <v>0</v>
      </c>
      <c r="AI37" s="33" t="s">
        <v>10</v>
      </c>
      <c r="AJ37" s="97">
        <f t="shared" si="19"/>
        <v>1</v>
      </c>
      <c r="AK37" s="97">
        <f t="shared" si="20"/>
        <v>0</v>
      </c>
      <c r="AL37" s="97">
        <f t="shared" si="21"/>
        <v>0</v>
      </c>
      <c r="AM37" s="97">
        <f t="shared" si="22"/>
        <v>0</v>
      </c>
      <c r="AN37" s="97">
        <f t="shared" si="18"/>
        <v>0</v>
      </c>
    </row>
    <row r="38" spans="1:40" x14ac:dyDescent="0.35">
      <c r="A38" s="33" t="s">
        <v>11</v>
      </c>
      <c r="B38" s="96">
        <v>5</v>
      </c>
      <c r="C38" s="96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f>SUM(D38:I38)</f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  <c r="T38" s="96">
        <v>0</v>
      </c>
      <c r="U38" s="96">
        <v>0</v>
      </c>
      <c r="V38" s="96">
        <v>0</v>
      </c>
      <c r="W38" s="96">
        <f>SUM(K38:V38)</f>
        <v>0</v>
      </c>
      <c r="X38" s="96">
        <v>0</v>
      </c>
      <c r="Y38" s="96">
        <v>0</v>
      </c>
      <c r="Z38" s="96">
        <f>SUM(X38:Y38)</f>
        <v>0</v>
      </c>
      <c r="AI38" s="33" t="s">
        <v>11</v>
      </c>
      <c r="AJ38" s="97">
        <f t="shared" si="19"/>
        <v>0.86486486486486491</v>
      </c>
      <c r="AK38" s="97">
        <f t="shared" si="20"/>
        <v>0</v>
      </c>
      <c r="AL38" s="97">
        <f t="shared" si="21"/>
        <v>8.1081081081081086E-2</v>
      </c>
      <c r="AM38" s="97">
        <f t="shared" si="22"/>
        <v>5.4054054054054057E-2</v>
      </c>
      <c r="AN38" s="97">
        <f t="shared" si="18"/>
        <v>0</v>
      </c>
    </row>
    <row r="39" spans="1:40" x14ac:dyDescent="0.35">
      <c r="A39" s="33" t="s">
        <v>12</v>
      </c>
      <c r="B39" s="96">
        <v>32</v>
      </c>
      <c r="C39" s="96">
        <v>0</v>
      </c>
      <c r="D39" s="96">
        <v>2</v>
      </c>
      <c r="E39" s="96">
        <v>1</v>
      </c>
      <c r="F39" s="96">
        <v>0</v>
      </c>
      <c r="G39" s="96">
        <v>0</v>
      </c>
      <c r="H39" s="96">
        <v>0</v>
      </c>
      <c r="I39" s="96">
        <v>0</v>
      </c>
      <c r="J39" s="96">
        <f>SUM(D39:I39)</f>
        <v>3</v>
      </c>
      <c r="K39" s="96">
        <v>0</v>
      </c>
      <c r="L39" s="96">
        <v>1</v>
      </c>
      <c r="M39" s="96">
        <v>1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  <c r="T39" s="96">
        <v>0</v>
      </c>
      <c r="U39" s="96">
        <v>0</v>
      </c>
      <c r="V39" s="96">
        <v>0</v>
      </c>
      <c r="W39" s="96">
        <f>SUM(K39:V39)</f>
        <v>2</v>
      </c>
      <c r="X39" s="96">
        <v>0</v>
      </c>
      <c r="Y39" s="96">
        <v>0</v>
      </c>
      <c r="Z39" s="96">
        <f>SUM(X39:Y39)</f>
        <v>0</v>
      </c>
      <c r="AI39" s="33" t="s">
        <v>12</v>
      </c>
      <c r="AJ39" s="97">
        <f t="shared" si="19"/>
        <v>0.91869918699186992</v>
      </c>
      <c r="AK39" s="97">
        <f t="shared" si="20"/>
        <v>4.065040650406504E-2</v>
      </c>
      <c r="AL39" s="97">
        <f t="shared" si="21"/>
        <v>4.065040650406504E-2</v>
      </c>
      <c r="AM39" s="97">
        <f t="shared" si="22"/>
        <v>0</v>
      </c>
      <c r="AN39" s="97">
        <f t="shared" si="18"/>
        <v>0</v>
      </c>
    </row>
    <row r="40" spans="1:40" x14ac:dyDescent="0.35">
      <c r="A40" s="33" t="s">
        <v>13</v>
      </c>
      <c r="B40" s="96">
        <v>113</v>
      </c>
      <c r="C40" s="96">
        <v>5</v>
      </c>
      <c r="D40" s="96">
        <v>3</v>
      </c>
      <c r="E40" s="96">
        <v>1</v>
      </c>
      <c r="F40" s="96">
        <v>0</v>
      </c>
      <c r="G40" s="96">
        <v>0</v>
      </c>
      <c r="H40" s="96">
        <v>1</v>
      </c>
      <c r="I40" s="96">
        <v>0</v>
      </c>
      <c r="J40" s="96">
        <f>SUM(D40:I40)</f>
        <v>5</v>
      </c>
      <c r="K40" s="96">
        <v>0</v>
      </c>
      <c r="L40" s="96">
        <v>0</v>
      </c>
      <c r="M40" s="96">
        <v>0</v>
      </c>
      <c r="N40" s="96">
        <v>0</v>
      </c>
      <c r="O40" s="96">
        <v>0</v>
      </c>
      <c r="P40" s="96">
        <v>0</v>
      </c>
      <c r="Q40" s="96">
        <v>0</v>
      </c>
      <c r="R40" s="96">
        <v>0</v>
      </c>
      <c r="S40" s="96">
        <v>0</v>
      </c>
      <c r="T40" s="96">
        <v>0</v>
      </c>
      <c r="U40" s="96">
        <v>0</v>
      </c>
      <c r="V40" s="96">
        <v>0</v>
      </c>
      <c r="W40" s="96">
        <f>SUM(K40:V40)</f>
        <v>0</v>
      </c>
      <c r="X40" s="96">
        <v>0</v>
      </c>
      <c r="Y40" s="96">
        <v>0</v>
      </c>
      <c r="Z40" s="96">
        <f>SUM(X40:Y40)</f>
        <v>0</v>
      </c>
      <c r="AI40" s="33" t="s">
        <v>13</v>
      </c>
      <c r="AJ40" s="97">
        <f t="shared" si="19"/>
        <v>1</v>
      </c>
      <c r="AK40" s="97">
        <f t="shared" si="20"/>
        <v>0</v>
      </c>
      <c r="AL40" s="97">
        <f t="shared" si="21"/>
        <v>0</v>
      </c>
      <c r="AM40" s="97">
        <f t="shared" si="22"/>
        <v>0</v>
      </c>
      <c r="AN40" s="97">
        <f t="shared" si="18"/>
        <v>0</v>
      </c>
    </row>
    <row r="41" spans="1:40" x14ac:dyDescent="0.35">
      <c r="A41" s="33" t="s">
        <v>14</v>
      </c>
      <c r="B41" s="96">
        <v>24</v>
      </c>
      <c r="C41" s="96">
        <v>0</v>
      </c>
      <c r="D41" s="96">
        <v>0</v>
      </c>
      <c r="E41" s="96">
        <v>0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  <c r="L41" s="96">
        <v>0</v>
      </c>
      <c r="M41" s="96">
        <v>0</v>
      </c>
      <c r="N41" s="96">
        <v>0</v>
      </c>
      <c r="O41" s="96">
        <v>0</v>
      </c>
      <c r="P41" s="96">
        <v>0</v>
      </c>
      <c r="Q41" s="96">
        <v>0</v>
      </c>
      <c r="R41" s="96">
        <v>0</v>
      </c>
      <c r="S41" s="96">
        <v>0</v>
      </c>
      <c r="T41" s="96">
        <v>0</v>
      </c>
      <c r="U41" s="96">
        <v>0</v>
      </c>
      <c r="V41" s="96">
        <v>0</v>
      </c>
      <c r="W41" s="96">
        <v>0</v>
      </c>
      <c r="X41" s="96"/>
      <c r="Y41" s="96"/>
      <c r="Z41" s="96"/>
      <c r="AI41" s="33" t="s">
        <v>14</v>
      </c>
      <c r="AJ41" s="97">
        <f t="shared" si="19"/>
        <v>0.90897353131052294</v>
      </c>
      <c r="AK41" s="97">
        <f t="shared" si="20"/>
        <v>5.9500753174090815E-2</v>
      </c>
      <c r="AL41" s="97">
        <f t="shared" si="21"/>
        <v>2.6145900581020013E-2</v>
      </c>
      <c r="AM41" s="97">
        <f t="shared" si="22"/>
        <v>4.5190445448676569E-3</v>
      </c>
      <c r="AN41" s="97">
        <f t="shared" si="18"/>
        <v>0</v>
      </c>
    </row>
    <row r="42" spans="1:40" s="47" customFormat="1" x14ac:dyDescent="0.35">
      <c r="A42" s="40" t="s">
        <v>15</v>
      </c>
      <c r="B42" s="138">
        <v>8448</v>
      </c>
      <c r="C42" s="138">
        <v>553</v>
      </c>
      <c r="D42" s="138">
        <v>114</v>
      </c>
      <c r="E42" s="138">
        <v>53</v>
      </c>
      <c r="F42" s="138">
        <v>27</v>
      </c>
      <c r="G42" s="138">
        <v>25</v>
      </c>
      <c r="H42" s="138">
        <v>16</v>
      </c>
      <c r="I42" s="138">
        <v>8</v>
      </c>
      <c r="J42" s="139">
        <f t="shared" si="12"/>
        <v>243</v>
      </c>
      <c r="K42" s="138">
        <v>5</v>
      </c>
      <c r="L42" s="138">
        <v>9</v>
      </c>
      <c r="M42" s="138">
        <v>11</v>
      </c>
      <c r="N42" s="138">
        <v>4</v>
      </c>
      <c r="O42" s="138">
        <v>3</v>
      </c>
      <c r="P42" s="138">
        <v>0</v>
      </c>
      <c r="Q42" s="138">
        <v>2</v>
      </c>
      <c r="R42" s="138">
        <v>4</v>
      </c>
      <c r="S42" s="138">
        <v>1</v>
      </c>
      <c r="T42" s="138">
        <v>0</v>
      </c>
      <c r="U42" s="138">
        <v>1</v>
      </c>
      <c r="V42" s="138">
        <v>2</v>
      </c>
      <c r="W42" s="139">
        <f t="shared" si="13"/>
        <v>42</v>
      </c>
      <c r="X42" s="138">
        <v>5</v>
      </c>
      <c r="Y42" s="138">
        <v>3</v>
      </c>
      <c r="Z42" s="139">
        <f t="shared" si="14"/>
        <v>8</v>
      </c>
      <c r="AI42" s="40" t="s">
        <v>15</v>
      </c>
      <c r="AJ42" s="136">
        <f>B42/SUM($B42+$C42+$J42+$W42+$Z42)</f>
        <v>0.90897353131052294</v>
      </c>
      <c r="AK42" s="136">
        <f>C42/SUM($B42+$C42+$J42+$W42+$Z42)</f>
        <v>5.9500753174090815E-2</v>
      </c>
      <c r="AL42" s="136">
        <f>J42/SUM($B42+$C42+$J42+$W42+$Z42)</f>
        <v>2.6145900581020013E-2</v>
      </c>
      <c r="AM42" s="136">
        <f>W42/SUM($B42+$C42+$J42+$W42+$Z42)</f>
        <v>4.5190445448676569E-3</v>
      </c>
      <c r="AN42" s="136">
        <f>Z42/SUM($B42+$C42+$J42+$W42+$Z42)</f>
        <v>8.607703894986013E-4</v>
      </c>
    </row>
    <row r="45" spans="1:40" x14ac:dyDescent="0.35">
      <c r="A45" s="8"/>
      <c r="B45" s="8"/>
      <c r="C45" s="137" t="s">
        <v>136</v>
      </c>
      <c r="D45" s="140" t="s">
        <v>135</v>
      </c>
      <c r="E45" s="102"/>
      <c r="F45" s="102"/>
      <c r="G45" s="102"/>
      <c r="H45" s="102"/>
      <c r="I45" s="102"/>
      <c r="J45" s="137" t="s">
        <v>135</v>
      </c>
    </row>
    <row r="46" spans="1:40" x14ac:dyDescent="0.35">
      <c r="A46" s="271" t="s">
        <v>137</v>
      </c>
      <c r="B46" s="63" t="s">
        <v>138</v>
      </c>
      <c r="C46" s="97">
        <f>AJ6</f>
        <v>0.26239598587791896</v>
      </c>
      <c r="D46" s="141"/>
      <c r="E46" s="135"/>
      <c r="F46" s="135"/>
      <c r="G46" s="135"/>
      <c r="H46" s="135"/>
      <c r="I46" s="135"/>
      <c r="J46" s="97">
        <f>AJ27</f>
        <v>0.79325513196480935</v>
      </c>
    </row>
    <row r="47" spans="1:40" x14ac:dyDescent="0.35">
      <c r="A47" s="271"/>
      <c r="B47" s="56" t="s">
        <v>139</v>
      </c>
      <c r="C47" s="97">
        <f>AK6</f>
        <v>0.20124873707273327</v>
      </c>
      <c r="D47" s="127"/>
      <c r="E47" s="135"/>
      <c r="F47" s="135"/>
      <c r="G47" s="135"/>
      <c r="H47" s="135"/>
      <c r="I47" s="135"/>
      <c r="J47" s="97">
        <f>AK27</f>
        <v>0.1217008797653959</v>
      </c>
    </row>
    <row r="48" spans="1:40" x14ac:dyDescent="0.35">
      <c r="A48" s="271"/>
      <c r="B48" s="63" t="s">
        <v>132</v>
      </c>
      <c r="C48" s="97">
        <f>AL6</f>
        <v>0.30915437795865552</v>
      </c>
      <c r="D48" s="127"/>
      <c r="E48" s="135"/>
      <c r="F48" s="135"/>
      <c r="G48" s="135"/>
      <c r="H48" s="135"/>
      <c r="I48" s="135"/>
      <c r="J48" s="97">
        <f>AL27</f>
        <v>7.2825024437927668E-2</v>
      </c>
    </row>
    <row r="49" spans="1:10" x14ac:dyDescent="0.35">
      <c r="A49" s="271"/>
      <c r="B49" s="63" t="s">
        <v>140</v>
      </c>
      <c r="C49" s="127">
        <f>AM6</f>
        <v>0.1264357638297631</v>
      </c>
      <c r="D49" s="127"/>
      <c r="E49" s="135"/>
      <c r="F49" s="135"/>
      <c r="G49" s="135"/>
      <c r="H49" s="135"/>
      <c r="I49" s="135"/>
      <c r="J49" s="97">
        <f>AM27</f>
        <v>9.7751710654936461E-3</v>
      </c>
    </row>
    <row r="50" spans="1:10" x14ac:dyDescent="0.35">
      <c r="A50" s="271"/>
      <c r="B50" s="63" t="s">
        <v>127</v>
      </c>
      <c r="C50" s="127">
        <f>AN6</f>
        <v>0.1007651352609293</v>
      </c>
      <c r="D50" s="127"/>
      <c r="E50" s="135"/>
      <c r="F50" s="135"/>
      <c r="G50" s="135"/>
      <c r="H50" s="135"/>
      <c r="I50" s="135"/>
      <c r="J50" s="97">
        <f>AN27</f>
        <v>2.4437927663734115E-3</v>
      </c>
    </row>
    <row r="51" spans="1:10" x14ac:dyDescent="0.35">
      <c r="A51" s="271" t="s">
        <v>7</v>
      </c>
      <c r="B51" s="63" t="s">
        <v>138</v>
      </c>
      <c r="C51" s="69">
        <f>AJ14</f>
        <v>0.62033901118766721</v>
      </c>
      <c r="D51" s="69"/>
      <c r="E51" s="135"/>
      <c r="F51" s="135"/>
      <c r="G51" s="135"/>
      <c r="H51" s="135"/>
      <c r="I51" s="135"/>
      <c r="J51" s="97">
        <f>AJ35</f>
        <v>0.96</v>
      </c>
    </row>
    <row r="52" spans="1:10" x14ac:dyDescent="0.35">
      <c r="A52" s="271"/>
      <c r="B52" s="56" t="s">
        <v>139</v>
      </c>
      <c r="C52" s="69">
        <f>AK14</f>
        <v>0.16230527412310941</v>
      </c>
      <c r="D52" s="69"/>
      <c r="E52" s="135"/>
      <c r="F52" s="135"/>
      <c r="G52" s="135"/>
      <c r="H52" s="135"/>
      <c r="I52" s="135"/>
      <c r="J52" s="97">
        <f>AK35</f>
        <v>0.02</v>
      </c>
    </row>
    <row r="53" spans="1:10" x14ac:dyDescent="0.35">
      <c r="A53" s="271"/>
      <c r="B53" s="63" t="s">
        <v>132</v>
      </c>
      <c r="C53" s="69">
        <f>AL14</f>
        <v>7.6362840061549572E-2</v>
      </c>
      <c r="D53" s="69"/>
      <c r="E53" s="135"/>
      <c r="F53" s="135"/>
      <c r="G53" s="135"/>
      <c r="H53" s="135"/>
      <c r="I53" s="135"/>
      <c r="J53" s="97">
        <f>AL35</f>
        <v>0.02</v>
      </c>
    </row>
    <row r="54" spans="1:10" x14ac:dyDescent="0.35">
      <c r="A54" s="271"/>
      <c r="B54" s="63" t="s">
        <v>140</v>
      </c>
      <c r="C54" s="69">
        <f>AM14</f>
        <v>8.1224410778068551E-2</v>
      </c>
      <c r="D54" s="69"/>
      <c r="E54" s="135"/>
      <c r="F54" s="135"/>
      <c r="G54" s="135"/>
      <c r="H54" s="135"/>
      <c r="I54" s="135"/>
      <c r="J54" s="97">
        <f>AM35</f>
        <v>0</v>
      </c>
    </row>
    <row r="55" spans="1:10" x14ac:dyDescent="0.35">
      <c r="A55" s="271"/>
      <c r="B55" s="63" t="s">
        <v>127</v>
      </c>
      <c r="C55" s="69">
        <f>AN14</f>
        <v>5.976846384960522E-2</v>
      </c>
      <c r="D55" s="69"/>
      <c r="E55" s="135"/>
      <c r="F55" s="135"/>
      <c r="G55" s="135"/>
      <c r="H55" s="135"/>
      <c r="I55" s="135"/>
      <c r="J55" s="97">
        <f>AN36</f>
        <v>0</v>
      </c>
    </row>
    <row r="56" spans="1:10" x14ac:dyDescent="0.35">
      <c r="C56" s="66"/>
      <c r="D56" s="66"/>
      <c r="E56" s="30"/>
      <c r="F56" s="30"/>
      <c r="G56" s="30"/>
      <c r="H56" s="30"/>
      <c r="I56" s="30"/>
      <c r="J56" s="30"/>
    </row>
    <row r="57" spans="1:10" x14ac:dyDescent="0.35">
      <c r="A57" s="4"/>
      <c r="B57" s="4"/>
      <c r="C57" s="29"/>
      <c r="D57" s="66"/>
      <c r="E57" s="29"/>
      <c r="F57" s="29"/>
      <c r="G57" s="29"/>
      <c r="H57" s="29"/>
      <c r="I57" s="29"/>
      <c r="J57" s="29"/>
    </row>
    <row r="58" spans="1:10" x14ac:dyDescent="0.35">
      <c r="A58" s="77"/>
      <c r="B58" s="53"/>
      <c r="C58" s="72"/>
      <c r="D58" s="73"/>
      <c r="E58" s="29"/>
      <c r="F58" s="29"/>
      <c r="G58" s="29"/>
      <c r="H58" s="29"/>
      <c r="I58" s="29"/>
      <c r="J58" s="29"/>
    </row>
    <row r="59" spans="1:10" x14ac:dyDescent="0.35">
      <c r="A59" s="77"/>
      <c r="B59" s="74"/>
      <c r="C59" s="72"/>
      <c r="D59" s="75"/>
      <c r="E59" s="29"/>
      <c r="F59" s="29"/>
      <c r="G59" s="29"/>
      <c r="H59" s="29"/>
      <c r="I59" s="29"/>
      <c r="J59" s="29"/>
    </row>
    <row r="60" spans="1:10" x14ac:dyDescent="0.35">
      <c r="A60" s="77"/>
      <c r="B60" s="53"/>
      <c r="C60" s="72"/>
      <c r="D60" s="75"/>
      <c r="E60" s="29"/>
      <c r="F60" s="29"/>
      <c r="G60" s="29"/>
      <c r="H60" s="29"/>
      <c r="I60" s="29"/>
      <c r="J60" s="29"/>
    </row>
    <row r="61" spans="1:10" x14ac:dyDescent="0.35">
      <c r="A61" s="77"/>
      <c r="B61" s="53"/>
      <c r="C61" s="75"/>
      <c r="D61" s="75"/>
      <c r="E61" s="29"/>
      <c r="F61" s="29"/>
      <c r="G61" s="29"/>
      <c r="H61" s="29"/>
      <c r="I61" s="29"/>
      <c r="J61" s="29"/>
    </row>
    <row r="62" spans="1:10" x14ac:dyDescent="0.35">
      <c r="A62" s="77"/>
      <c r="B62" s="53"/>
      <c r="C62" s="75"/>
      <c r="D62" s="75"/>
      <c r="E62" s="29"/>
      <c r="F62" s="29"/>
      <c r="G62" s="29"/>
      <c r="H62" s="29"/>
      <c r="I62" s="29"/>
      <c r="J62" s="29"/>
    </row>
    <row r="63" spans="1:10" x14ac:dyDescent="0.35">
      <c r="A63" s="77"/>
      <c r="B63" s="53"/>
      <c r="C63" s="76"/>
      <c r="D63" s="76"/>
      <c r="E63" s="29"/>
      <c r="F63" s="29"/>
      <c r="G63" s="29"/>
      <c r="H63" s="29"/>
      <c r="I63" s="29"/>
      <c r="J63" s="29"/>
    </row>
    <row r="64" spans="1:10" x14ac:dyDescent="0.35">
      <c r="A64" s="77"/>
      <c r="B64" s="74"/>
      <c r="C64" s="76"/>
      <c r="D64" s="76"/>
      <c r="E64" s="29"/>
      <c r="F64" s="29"/>
      <c r="G64" s="29"/>
      <c r="H64" s="29"/>
      <c r="I64" s="29"/>
      <c r="J64" s="29"/>
    </row>
    <row r="65" spans="1:10" x14ac:dyDescent="0.35">
      <c r="A65" s="77"/>
      <c r="B65" s="53"/>
      <c r="C65" s="76"/>
      <c r="D65" s="76"/>
      <c r="E65" s="29"/>
      <c r="F65" s="29"/>
      <c r="G65" s="29"/>
      <c r="H65" s="29"/>
      <c r="I65" s="29"/>
      <c r="J65" s="29"/>
    </row>
    <row r="66" spans="1:10" x14ac:dyDescent="0.35">
      <c r="A66" s="77"/>
      <c r="B66" s="53"/>
      <c r="C66" s="76"/>
      <c r="D66" s="76"/>
      <c r="E66" s="29"/>
      <c r="F66" s="29"/>
      <c r="G66" s="29"/>
      <c r="H66" s="29"/>
      <c r="I66" s="29"/>
      <c r="J66" s="29"/>
    </row>
    <row r="67" spans="1:10" x14ac:dyDescent="0.35">
      <c r="A67" s="77"/>
      <c r="B67" s="53"/>
      <c r="C67" s="76"/>
      <c r="D67" s="76"/>
      <c r="E67" s="29"/>
      <c r="F67" s="29"/>
      <c r="G67" s="29"/>
      <c r="H67" s="29"/>
      <c r="I67" s="29"/>
      <c r="J67" s="29"/>
    </row>
  </sheetData>
  <mergeCells count="6">
    <mergeCell ref="A46:A50"/>
    <mergeCell ref="A51:A55"/>
    <mergeCell ref="AI24:AJ24"/>
    <mergeCell ref="AI3:AK3"/>
    <mergeCell ref="A3:B3"/>
    <mergeCell ref="A24:B24"/>
  </mergeCells>
  <hyperlinks>
    <hyperlink ref="AB1" location="ÍNDICE!A1" display="INDICE"/>
  </hyperlinks>
  <pageMargins left="0.7" right="0.7" top="0.75" bottom="0.75" header="0.3" footer="0.3"/>
  <ignoredErrors>
    <ignoredError sqref="J25" twoDigitTextYear="1"/>
    <ignoredError sqref="J26:J41" twoDigitTextYear="1" formulaRange="1"/>
    <ignoredError sqref="J42 Z31" formulaRange="1"/>
  </ignoredError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8"/>
  <sheetViews>
    <sheetView workbookViewId="0">
      <selection activeCell="AB1" sqref="AB1"/>
    </sheetView>
  </sheetViews>
  <sheetFormatPr baseColWidth="10" defaultRowHeight="14.5" x14ac:dyDescent="0.35"/>
  <cols>
    <col min="1" max="1" width="23.54296875" bestFit="1" customWidth="1"/>
    <col min="3" max="3" width="10" bestFit="1" customWidth="1"/>
    <col min="4" max="4" width="7" hidden="1" customWidth="1"/>
    <col min="5" max="7" width="6.7265625" hidden="1" customWidth="1"/>
    <col min="8" max="9" width="7.1796875" hidden="1" customWidth="1"/>
    <col min="10" max="10" width="12.7265625" customWidth="1"/>
    <col min="11" max="11" width="7.1796875" hidden="1" customWidth="1"/>
    <col min="12" max="13" width="6.7265625" hidden="1" customWidth="1"/>
    <col min="14" max="14" width="7.1796875" hidden="1" customWidth="1"/>
    <col min="15" max="15" width="6.7265625" hidden="1" customWidth="1"/>
    <col min="16" max="19" width="7.1796875" hidden="1" customWidth="1"/>
    <col min="20" max="20" width="6.7265625" hidden="1" customWidth="1"/>
    <col min="21" max="21" width="7.1796875" hidden="1" customWidth="1"/>
    <col min="22" max="22" width="8.1796875" hidden="1" customWidth="1"/>
    <col min="23" max="23" width="9.1796875" customWidth="1"/>
    <col min="24" max="24" width="9.1796875" hidden="1" customWidth="1"/>
    <col min="25" max="25" width="5.54296875" hidden="1" customWidth="1"/>
    <col min="35" max="35" width="17.1796875" customWidth="1"/>
  </cols>
  <sheetData>
    <row r="1" spans="1:40" x14ac:dyDescent="0.35">
      <c r="AA1" s="43" t="s">
        <v>124</v>
      </c>
      <c r="AB1" s="152" t="s">
        <v>125</v>
      </c>
      <c r="AC1" s="198" t="s">
        <v>217</v>
      </c>
      <c r="AD1" t="s">
        <v>244</v>
      </c>
    </row>
    <row r="2" spans="1:40" ht="18.5" x14ac:dyDescent="0.45">
      <c r="A2" s="50" t="s">
        <v>86</v>
      </c>
      <c r="B2" s="43"/>
      <c r="C2" s="44"/>
      <c r="D2" s="44"/>
    </row>
    <row r="3" spans="1:40" x14ac:dyDescent="0.35">
      <c r="A3" s="270" t="s">
        <v>211</v>
      </c>
      <c r="B3" s="270"/>
      <c r="C3" s="270"/>
      <c r="D3" s="49"/>
      <c r="AI3" s="270" t="s">
        <v>211</v>
      </c>
      <c r="AJ3" s="270"/>
      <c r="AK3" s="270"/>
      <c r="AL3" s="49"/>
    </row>
    <row r="4" spans="1:40" ht="15.5" x14ac:dyDescent="0.35">
      <c r="A4" s="39" t="s">
        <v>79</v>
      </c>
      <c r="B4" s="41" t="s">
        <v>133</v>
      </c>
      <c r="C4" s="41" t="s">
        <v>103</v>
      </c>
      <c r="D4" s="41" t="s">
        <v>104</v>
      </c>
      <c r="E4" s="41" t="s">
        <v>105</v>
      </c>
      <c r="F4" s="41" t="s">
        <v>106</v>
      </c>
      <c r="G4" s="41" t="s">
        <v>107</v>
      </c>
      <c r="H4" s="41" t="s">
        <v>108</v>
      </c>
      <c r="I4" s="41" t="s">
        <v>109</v>
      </c>
      <c r="J4" s="46" t="s">
        <v>132</v>
      </c>
      <c r="K4" s="41" t="s">
        <v>110</v>
      </c>
      <c r="L4" s="41" t="s">
        <v>111</v>
      </c>
      <c r="M4" s="41" t="s">
        <v>112</v>
      </c>
      <c r="N4" s="41" t="s">
        <v>113</v>
      </c>
      <c r="O4" s="41" t="s">
        <v>114</v>
      </c>
      <c r="P4" s="41" t="s">
        <v>115</v>
      </c>
      <c r="Q4" s="41" t="s">
        <v>116</v>
      </c>
      <c r="R4" s="41" t="s">
        <v>117</v>
      </c>
      <c r="S4" s="41" t="s">
        <v>118</v>
      </c>
      <c r="T4" s="41" t="s">
        <v>119</v>
      </c>
      <c r="U4" s="41" t="s">
        <v>120</v>
      </c>
      <c r="V4" s="41" t="s">
        <v>121</v>
      </c>
      <c r="W4" s="46" t="s">
        <v>126</v>
      </c>
      <c r="X4" s="41" t="s">
        <v>122</v>
      </c>
      <c r="Y4" s="41" t="s">
        <v>123</v>
      </c>
      <c r="Z4" s="46" t="s">
        <v>127</v>
      </c>
      <c r="AI4" s="39" t="s">
        <v>79</v>
      </c>
      <c r="AJ4" s="41" t="s">
        <v>102</v>
      </c>
      <c r="AK4" s="41" t="s">
        <v>103</v>
      </c>
      <c r="AL4" s="48" t="s">
        <v>132</v>
      </c>
      <c r="AM4" s="46" t="s">
        <v>126</v>
      </c>
      <c r="AN4" s="46" t="s">
        <v>127</v>
      </c>
    </row>
    <row r="5" spans="1:40" x14ac:dyDescent="0.35">
      <c r="A5" s="33" t="s">
        <v>0</v>
      </c>
      <c r="B5" s="96">
        <v>199.04</v>
      </c>
      <c r="C5" s="96">
        <v>296.82</v>
      </c>
      <c r="D5" s="96">
        <v>159.19999999999999</v>
      </c>
      <c r="E5" s="96">
        <v>36.06</v>
      </c>
      <c r="F5" s="96">
        <v>110.34</v>
      </c>
      <c r="G5" s="96">
        <v>0</v>
      </c>
      <c r="H5" s="96">
        <v>0</v>
      </c>
      <c r="I5" s="96">
        <v>38.61</v>
      </c>
      <c r="J5" s="96">
        <f>SUM(D5:I5)</f>
        <v>344.21000000000004</v>
      </c>
      <c r="K5" s="96">
        <v>0</v>
      </c>
      <c r="L5" s="96">
        <v>0</v>
      </c>
      <c r="M5" s="96">
        <v>0</v>
      </c>
      <c r="N5" s="96">
        <v>58.63</v>
      </c>
      <c r="O5" s="96">
        <v>0</v>
      </c>
      <c r="P5" s="96">
        <v>69.98</v>
      </c>
      <c r="Q5" s="96">
        <v>0</v>
      </c>
      <c r="R5" s="96">
        <v>0</v>
      </c>
      <c r="S5" s="96">
        <v>0</v>
      </c>
      <c r="T5" s="96">
        <v>0</v>
      </c>
      <c r="U5" s="96">
        <v>0</v>
      </c>
      <c r="V5" s="96">
        <v>0</v>
      </c>
      <c r="W5" s="96">
        <f>SUM(K5:V5)</f>
        <v>128.61000000000001</v>
      </c>
      <c r="X5" s="96">
        <v>119.02</v>
      </c>
      <c r="Y5" s="96">
        <v>0</v>
      </c>
      <c r="Z5" s="96">
        <f>SUM(X5:Y5)</f>
        <v>119.02</v>
      </c>
      <c r="AI5" s="33" t="s">
        <v>0</v>
      </c>
      <c r="AJ5" s="97">
        <f>B5/SUM($B5+$C5+$J5+$W5+$Z5)</f>
        <v>0.18299163372253377</v>
      </c>
      <c r="AK5" s="97">
        <f t="shared" ref="AK5:AK21" si="0">C5/SUM($B5+$C5+$J5+$W5+$Z5)</f>
        <v>0.27288774478256872</v>
      </c>
      <c r="AL5" s="97">
        <f>J5/SUM($B5+$C5+$J5+$W5+$Z5)</f>
        <v>0.31645674358738624</v>
      </c>
      <c r="AM5" s="97">
        <f>W5/SUM($B5+$C5+$J5+$W5+$Z5)</f>
        <v>0.11824032361864485</v>
      </c>
      <c r="AN5" s="97">
        <f>Z5/SUM($B5+$C5+$J5+$W5+$Z5)</f>
        <v>0.10942355428886641</v>
      </c>
    </row>
    <row r="6" spans="1:40" x14ac:dyDescent="0.35">
      <c r="A6" s="33" t="s">
        <v>1</v>
      </c>
      <c r="B6" s="96">
        <v>628.20000000000005</v>
      </c>
      <c r="C6" s="96">
        <v>115.84</v>
      </c>
      <c r="D6" s="96">
        <v>58.55</v>
      </c>
      <c r="E6" s="96">
        <v>19.3</v>
      </c>
      <c r="F6" s="96">
        <v>65.69</v>
      </c>
      <c r="G6" s="96">
        <v>0</v>
      </c>
      <c r="H6" s="96">
        <v>0</v>
      </c>
      <c r="I6" s="96">
        <v>39.51</v>
      </c>
      <c r="J6" s="96">
        <f>SUM(D6:I6)</f>
        <v>183.04999999999998</v>
      </c>
      <c r="K6" s="96">
        <v>0</v>
      </c>
      <c r="L6" s="96">
        <v>0</v>
      </c>
      <c r="M6" s="96">
        <v>0</v>
      </c>
      <c r="N6" s="96">
        <v>56.76</v>
      </c>
      <c r="O6" s="96">
        <v>0</v>
      </c>
      <c r="P6" s="96">
        <v>0</v>
      </c>
      <c r="Q6" s="96">
        <v>0</v>
      </c>
      <c r="R6" s="96">
        <v>0</v>
      </c>
      <c r="S6" s="96">
        <v>0</v>
      </c>
      <c r="T6" s="96">
        <v>0</v>
      </c>
      <c r="U6" s="96">
        <v>0</v>
      </c>
      <c r="V6" s="96">
        <v>0</v>
      </c>
      <c r="W6" s="96">
        <f t="shared" ref="W6:W21" si="1">SUM(K6:V6)</f>
        <v>56.76</v>
      </c>
      <c r="X6" s="96">
        <v>123.9</v>
      </c>
      <c r="Y6" s="96">
        <v>0</v>
      </c>
      <c r="Z6" s="96">
        <f t="shared" ref="Z6:Z21" si="2">SUM(X6:Y6)</f>
        <v>123.9</v>
      </c>
      <c r="AI6" s="33" t="s">
        <v>1</v>
      </c>
      <c r="AJ6" s="97">
        <f t="shared" ref="AJ6:AJ21" si="3">B6/SUM($B6+$C6+$J6+$W6+$Z6)</f>
        <v>0.5670954637779283</v>
      </c>
      <c r="AK6" s="97">
        <f t="shared" si="0"/>
        <v>0.10457233130218913</v>
      </c>
      <c r="AL6" s="97">
        <f t="shared" ref="AL6:AL21" si="4">J6/SUM($B6+$C6+$J6+$W6+$Z6)</f>
        <v>0.16524486571879934</v>
      </c>
      <c r="AM6" s="97">
        <f t="shared" ref="AM6:AM21" si="5">W6/SUM($B6+$C6+$J6+$W6+$Z6)</f>
        <v>5.1238997968855789E-2</v>
      </c>
      <c r="AN6" s="97">
        <f t="shared" ref="AN6:AN21" si="6">Z6/SUM($B6+$C6+$J6+$W6+$Z6)</f>
        <v>0.11184834123222749</v>
      </c>
    </row>
    <row r="7" spans="1:40" x14ac:dyDescent="0.35">
      <c r="A7" s="33" t="s">
        <v>68</v>
      </c>
      <c r="B7" s="96">
        <v>0.1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f t="shared" ref="J7:J21" si="7">SUM(D7:I7)</f>
        <v>0</v>
      </c>
      <c r="K7" s="96">
        <v>0</v>
      </c>
      <c r="L7" s="96">
        <v>0</v>
      </c>
      <c r="M7" s="96">
        <v>0</v>
      </c>
      <c r="N7" s="96">
        <v>0</v>
      </c>
      <c r="O7" s="96">
        <v>0</v>
      </c>
      <c r="P7" s="96">
        <v>0</v>
      </c>
      <c r="Q7" s="96">
        <v>0</v>
      </c>
      <c r="R7" s="96">
        <v>0</v>
      </c>
      <c r="S7" s="96">
        <v>0</v>
      </c>
      <c r="T7" s="96">
        <v>0</v>
      </c>
      <c r="U7" s="96">
        <v>0</v>
      </c>
      <c r="V7" s="96">
        <v>0</v>
      </c>
      <c r="W7" s="96">
        <f t="shared" si="1"/>
        <v>0</v>
      </c>
      <c r="X7" s="96">
        <v>0</v>
      </c>
      <c r="Y7" s="96">
        <v>0</v>
      </c>
      <c r="Z7" s="96">
        <f t="shared" si="2"/>
        <v>0</v>
      </c>
      <c r="AI7" s="33" t="s">
        <v>68</v>
      </c>
      <c r="AJ7" s="97">
        <f t="shared" si="3"/>
        <v>1</v>
      </c>
      <c r="AK7" s="97">
        <f t="shared" si="0"/>
        <v>0</v>
      </c>
      <c r="AL7" s="97">
        <f t="shared" si="4"/>
        <v>0</v>
      </c>
      <c r="AM7" s="97">
        <f t="shared" si="5"/>
        <v>0</v>
      </c>
      <c r="AN7" s="97">
        <f t="shared" si="6"/>
        <v>0</v>
      </c>
    </row>
    <row r="8" spans="1:40" x14ac:dyDescent="0.35">
      <c r="A8" s="33" t="s">
        <v>2</v>
      </c>
      <c r="B8" s="96">
        <v>503.50666666666598</v>
      </c>
      <c r="C8" s="96">
        <v>76.814999999999998</v>
      </c>
      <c r="D8" s="96">
        <v>0</v>
      </c>
      <c r="E8" s="96">
        <v>19.010000000000002</v>
      </c>
      <c r="F8" s="96">
        <v>22.09</v>
      </c>
      <c r="G8" s="96">
        <v>55.25</v>
      </c>
      <c r="H8" s="96">
        <v>0</v>
      </c>
      <c r="I8" s="96">
        <v>0</v>
      </c>
      <c r="J8" s="96">
        <f t="shared" si="7"/>
        <v>96.35</v>
      </c>
      <c r="K8" s="96">
        <v>0</v>
      </c>
      <c r="L8" s="96">
        <v>0</v>
      </c>
      <c r="M8" s="96">
        <v>0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96">
        <v>0</v>
      </c>
      <c r="T8" s="96">
        <v>0</v>
      </c>
      <c r="U8" s="96">
        <v>0</v>
      </c>
      <c r="V8" s="96">
        <v>0</v>
      </c>
      <c r="W8" s="96">
        <f t="shared" si="1"/>
        <v>0</v>
      </c>
      <c r="X8" s="96">
        <v>0</v>
      </c>
      <c r="Y8" s="96">
        <v>0</v>
      </c>
      <c r="Z8" s="96">
        <f t="shared" si="2"/>
        <v>0</v>
      </c>
      <c r="AI8" s="33" t="s">
        <v>2</v>
      </c>
      <c r="AJ8" s="97">
        <f t="shared" si="3"/>
        <v>0.74409302394317245</v>
      </c>
      <c r="AK8" s="97">
        <f t="shared" si="0"/>
        <v>0.11351886562414573</v>
      </c>
      <c r="AL8" s="97">
        <f t="shared" si="4"/>
        <v>0.14238811043268165</v>
      </c>
      <c r="AM8" s="97">
        <f t="shared" si="5"/>
        <v>0</v>
      </c>
      <c r="AN8" s="97">
        <f t="shared" si="6"/>
        <v>0</v>
      </c>
    </row>
    <row r="9" spans="1:40" x14ac:dyDescent="0.35">
      <c r="A9" s="33" t="s">
        <v>3</v>
      </c>
      <c r="B9" s="96">
        <v>44.54</v>
      </c>
      <c r="C9" s="96">
        <v>5.13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f t="shared" si="7"/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96">
        <v>0</v>
      </c>
      <c r="T9" s="96">
        <v>0</v>
      </c>
      <c r="U9" s="96">
        <v>0</v>
      </c>
      <c r="V9" s="96">
        <v>0</v>
      </c>
      <c r="W9" s="96">
        <f t="shared" si="1"/>
        <v>0</v>
      </c>
      <c r="X9" s="96">
        <v>0</v>
      </c>
      <c r="Y9" s="96">
        <v>0</v>
      </c>
      <c r="Z9" s="96">
        <f t="shared" si="2"/>
        <v>0</v>
      </c>
      <c r="AI9" s="33" t="s">
        <v>3</v>
      </c>
      <c r="AJ9" s="97">
        <f t="shared" si="3"/>
        <v>0.89671834105093617</v>
      </c>
      <c r="AK9" s="97">
        <f t="shared" si="0"/>
        <v>0.10328165894906381</v>
      </c>
      <c r="AL9" s="97">
        <f t="shared" si="4"/>
        <v>0</v>
      </c>
      <c r="AM9" s="97">
        <f t="shared" si="5"/>
        <v>0</v>
      </c>
      <c r="AN9" s="97">
        <f t="shared" si="6"/>
        <v>0</v>
      </c>
    </row>
    <row r="10" spans="1:40" x14ac:dyDescent="0.35">
      <c r="A10" s="33" t="s">
        <v>4</v>
      </c>
      <c r="B10" s="96">
        <v>247.47</v>
      </c>
      <c r="C10" s="96">
        <v>62.2</v>
      </c>
      <c r="D10" s="96">
        <v>21.51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f t="shared" si="7"/>
        <v>21.51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6">
        <v>0</v>
      </c>
      <c r="U10" s="96">
        <v>0</v>
      </c>
      <c r="V10" s="96">
        <v>0</v>
      </c>
      <c r="W10" s="96">
        <f t="shared" si="1"/>
        <v>0</v>
      </c>
      <c r="X10" s="96">
        <v>0</v>
      </c>
      <c r="Y10" s="96">
        <v>0</v>
      </c>
      <c r="Z10" s="96">
        <f t="shared" si="2"/>
        <v>0</v>
      </c>
      <c r="AI10" s="33" t="s">
        <v>4</v>
      </c>
      <c r="AJ10" s="97">
        <f t="shared" si="3"/>
        <v>0.74723715200193241</v>
      </c>
      <c r="AK10" s="97">
        <f t="shared" si="0"/>
        <v>0.18781327374841478</v>
      </c>
      <c r="AL10" s="97">
        <f t="shared" si="4"/>
        <v>6.4949574249652767E-2</v>
      </c>
      <c r="AM10" s="97">
        <f t="shared" si="5"/>
        <v>0</v>
      </c>
      <c r="AN10" s="97">
        <f t="shared" si="6"/>
        <v>0</v>
      </c>
    </row>
    <row r="11" spans="1:40" x14ac:dyDescent="0.35">
      <c r="A11" s="33" t="s">
        <v>5</v>
      </c>
      <c r="B11" s="96">
        <v>0.15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f t="shared" si="7"/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>
        <v>0</v>
      </c>
      <c r="U11" s="96">
        <v>0</v>
      </c>
      <c r="V11" s="96">
        <v>0</v>
      </c>
      <c r="W11" s="96">
        <f t="shared" si="1"/>
        <v>0</v>
      </c>
      <c r="X11" s="96">
        <v>0</v>
      </c>
      <c r="Y11" s="96">
        <v>0</v>
      </c>
      <c r="Z11" s="96">
        <f t="shared" si="2"/>
        <v>0</v>
      </c>
      <c r="AI11" s="33" t="s">
        <v>5</v>
      </c>
      <c r="AJ11" s="97">
        <f t="shared" si="3"/>
        <v>1</v>
      </c>
      <c r="AK11" s="97">
        <f t="shared" si="0"/>
        <v>0</v>
      </c>
      <c r="AL11" s="97">
        <f t="shared" si="4"/>
        <v>0</v>
      </c>
      <c r="AM11" s="97">
        <f t="shared" si="5"/>
        <v>0</v>
      </c>
      <c r="AN11" s="97">
        <f t="shared" si="6"/>
        <v>0</v>
      </c>
    </row>
    <row r="12" spans="1:40" x14ac:dyDescent="0.35">
      <c r="A12" s="33" t="s">
        <v>6</v>
      </c>
      <c r="B12" s="96">
        <v>283.80833333333402</v>
      </c>
      <c r="C12" s="96">
        <v>65.17</v>
      </c>
      <c r="D12" s="96">
        <v>11.54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f t="shared" si="7"/>
        <v>11.54</v>
      </c>
      <c r="K12" s="96">
        <v>42.03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f t="shared" si="1"/>
        <v>42.03</v>
      </c>
      <c r="X12" s="96">
        <v>0</v>
      </c>
      <c r="Y12" s="96">
        <v>0</v>
      </c>
      <c r="Z12" s="96">
        <f t="shared" si="2"/>
        <v>0</v>
      </c>
      <c r="AI12" s="33" t="s">
        <v>6</v>
      </c>
      <c r="AJ12" s="97">
        <f t="shared" si="3"/>
        <v>0.70502920974292982</v>
      </c>
      <c r="AK12" s="97">
        <f t="shared" si="0"/>
        <v>0.16189360283858223</v>
      </c>
      <c r="AL12" s="97">
        <f t="shared" si="4"/>
        <v>2.8667364995507729E-2</v>
      </c>
      <c r="AM12" s="97">
        <f t="shared" si="5"/>
        <v>0.10440982242298007</v>
      </c>
      <c r="AN12" s="97">
        <f t="shared" si="6"/>
        <v>0</v>
      </c>
    </row>
    <row r="13" spans="1:40" x14ac:dyDescent="0.35">
      <c r="A13" s="33" t="s">
        <v>7</v>
      </c>
      <c r="B13" s="96">
        <v>1228.7256666666599</v>
      </c>
      <c r="C13" s="96">
        <v>1338.07</v>
      </c>
      <c r="D13" s="96">
        <v>779.99</v>
      </c>
      <c r="E13" s="96">
        <v>463.82</v>
      </c>
      <c r="F13" s="96">
        <v>326.95999999999998</v>
      </c>
      <c r="G13" s="96">
        <v>246.32</v>
      </c>
      <c r="H13" s="96">
        <v>98.48</v>
      </c>
      <c r="I13" s="96">
        <v>219.27</v>
      </c>
      <c r="J13" s="96">
        <f t="shared" si="7"/>
        <v>2134.84</v>
      </c>
      <c r="K13" s="96">
        <v>126.09</v>
      </c>
      <c r="L13" s="96">
        <v>95.09</v>
      </c>
      <c r="M13" s="96">
        <v>205.91</v>
      </c>
      <c r="N13" s="96">
        <v>57.29</v>
      </c>
      <c r="O13" s="96">
        <v>187</v>
      </c>
      <c r="P13" s="96">
        <v>203.62</v>
      </c>
      <c r="Q13" s="96">
        <v>0</v>
      </c>
      <c r="R13" s="96">
        <v>0</v>
      </c>
      <c r="S13" s="96">
        <v>0</v>
      </c>
      <c r="T13" s="96">
        <v>88.14</v>
      </c>
      <c r="U13" s="96">
        <v>185.93</v>
      </c>
      <c r="V13" s="96">
        <v>0</v>
      </c>
      <c r="W13" s="96">
        <f t="shared" si="1"/>
        <v>1149.0700000000002</v>
      </c>
      <c r="X13" s="96">
        <v>1107.1300000000001</v>
      </c>
      <c r="Y13" s="96">
        <v>164.5</v>
      </c>
      <c r="Z13" s="96">
        <f t="shared" si="2"/>
        <v>1271.6300000000001</v>
      </c>
      <c r="AI13" s="33" t="s">
        <v>7</v>
      </c>
      <c r="AJ13" s="97">
        <f t="shared" si="3"/>
        <v>0.17251723650392323</v>
      </c>
      <c r="AK13" s="97">
        <f t="shared" si="0"/>
        <v>0.18786955047096693</v>
      </c>
      <c r="AL13" s="97">
        <f t="shared" si="4"/>
        <v>0.29973875143112028</v>
      </c>
      <c r="AM13" s="97">
        <f t="shared" si="5"/>
        <v>0.16133331168001228</v>
      </c>
      <c r="AN13" s="97">
        <f t="shared" si="6"/>
        <v>0.17854114991397738</v>
      </c>
    </row>
    <row r="14" spans="1:40" x14ac:dyDescent="0.35">
      <c r="A14" s="33" t="s">
        <v>8</v>
      </c>
      <c r="B14" s="96">
        <v>0.15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f t="shared" si="7"/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96">
        <v>0</v>
      </c>
      <c r="V14" s="96">
        <v>0</v>
      </c>
      <c r="W14" s="96">
        <f t="shared" si="1"/>
        <v>0</v>
      </c>
      <c r="X14" s="96">
        <v>0</v>
      </c>
      <c r="Y14" s="96">
        <v>0</v>
      </c>
      <c r="Z14" s="96">
        <f t="shared" si="2"/>
        <v>0</v>
      </c>
      <c r="AI14" s="33" t="s">
        <v>8</v>
      </c>
      <c r="AJ14" s="97">
        <f t="shared" si="3"/>
        <v>1</v>
      </c>
      <c r="AK14" s="97">
        <f t="shared" si="0"/>
        <v>0</v>
      </c>
      <c r="AL14" s="97">
        <f t="shared" si="4"/>
        <v>0</v>
      </c>
      <c r="AM14" s="97">
        <f t="shared" si="5"/>
        <v>0</v>
      </c>
      <c r="AN14" s="97">
        <f t="shared" si="6"/>
        <v>0</v>
      </c>
    </row>
    <row r="15" spans="1:40" x14ac:dyDescent="0.35">
      <c r="A15" s="33" t="s">
        <v>241</v>
      </c>
      <c r="B15" s="96">
        <v>15.3066666666667</v>
      </c>
      <c r="C15" s="96">
        <v>8.24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f t="shared" si="7"/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f t="shared" si="1"/>
        <v>0</v>
      </c>
      <c r="X15" s="96">
        <v>0</v>
      </c>
      <c r="Y15" s="96">
        <v>0</v>
      </c>
      <c r="Z15" s="96">
        <f t="shared" si="2"/>
        <v>0</v>
      </c>
      <c r="AI15" s="33" t="s">
        <v>241</v>
      </c>
      <c r="AJ15" s="97">
        <f t="shared" si="3"/>
        <v>0.65005662514156326</v>
      </c>
      <c r="AK15" s="97">
        <f t="shared" si="0"/>
        <v>0.34994337485843663</v>
      </c>
      <c r="AL15" s="97">
        <f t="shared" si="4"/>
        <v>0</v>
      </c>
      <c r="AM15" s="97">
        <f t="shared" si="5"/>
        <v>0</v>
      </c>
      <c r="AN15" s="97">
        <f t="shared" si="6"/>
        <v>0</v>
      </c>
    </row>
    <row r="16" spans="1:40" x14ac:dyDescent="0.35">
      <c r="A16" s="33" t="s">
        <v>10</v>
      </c>
      <c r="B16" s="96">
        <v>170.05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f t="shared" si="7"/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f t="shared" si="1"/>
        <v>0</v>
      </c>
      <c r="X16" s="96">
        <v>0</v>
      </c>
      <c r="Y16" s="96">
        <v>0</v>
      </c>
      <c r="Z16" s="96">
        <f t="shared" si="2"/>
        <v>0</v>
      </c>
      <c r="AI16" s="33" t="s">
        <v>10</v>
      </c>
      <c r="AJ16" s="97">
        <f t="shared" si="3"/>
        <v>1</v>
      </c>
      <c r="AK16" s="97">
        <f t="shared" si="0"/>
        <v>0</v>
      </c>
      <c r="AL16" s="97">
        <f t="shared" si="4"/>
        <v>0</v>
      </c>
      <c r="AM16" s="97">
        <f t="shared" si="5"/>
        <v>0</v>
      </c>
      <c r="AN16" s="97">
        <f t="shared" si="6"/>
        <v>0</v>
      </c>
    </row>
    <row r="17" spans="1:40" x14ac:dyDescent="0.35">
      <c r="A17" s="33" t="s">
        <v>11</v>
      </c>
      <c r="B17" s="96">
        <v>4.78</v>
      </c>
      <c r="C17" s="96">
        <v>0</v>
      </c>
      <c r="D17" s="96">
        <v>0</v>
      </c>
      <c r="E17" s="96">
        <v>0</v>
      </c>
      <c r="F17" s="96">
        <v>22.01</v>
      </c>
      <c r="G17" s="96">
        <v>0</v>
      </c>
      <c r="H17" s="96">
        <v>0</v>
      </c>
      <c r="I17" s="96">
        <v>0</v>
      </c>
      <c r="J17" s="96">
        <f t="shared" si="7"/>
        <v>22.01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f t="shared" si="1"/>
        <v>0</v>
      </c>
      <c r="X17" s="96">
        <v>0</v>
      </c>
      <c r="Y17" s="96">
        <v>0</v>
      </c>
      <c r="Z17" s="96">
        <f t="shared" si="2"/>
        <v>0</v>
      </c>
      <c r="AI17" s="33" t="s">
        <v>11</v>
      </c>
      <c r="AJ17" s="97">
        <f t="shared" si="3"/>
        <v>0.1784247853676745</v>
      </c>
      <c r="AK17" s="97">
        <f t="shared" si="0"/>
        <v>0</v>
      </c>
      <c r="AL17" s="97">
        <f t="shared" si="4"/>
        <v>0.82157521463232552</v>
      </c>
      <c r="AM17" s="97">
        <f t="shared" si="5"/>
        <v>0</v>
      </c>
      <c r="AN17" s="97">
        <f t="shared" si="6"/>
        <v>0</v>
      </c>
    </row>
    <row r="18" spans="1:40" x14ac:dyDescent="0.35">
      <c r="A18" s="33" t="s">
        <v>12</v>
      </c>
      <c r="B18" s="96">
        <v>132.125</v>
      </c>
      <c r="C18" s="96">
        <v>83.924999999999997</v>
      </c>
      <c r="D18" s="96">
        <v>41.21</v>
      </c>
      <c r="E18" s="96">
        <v>48.3</v>
      </c>
      <c r="F18" s="96">
        <v>20.02</v>
      </c>
      <c r="G18" s="96">
        <v>0</v>
      </c>
      <c r="H18" s="96">
        <v>0</v>
      </c>
      <c r="I18" s="96">
        <v>0</v>
      </c>
      <c r="J18" s="96">
        <f t="shared" si="7"/>
        <v>109.52999999999999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65.31</v>
      </c>
      <c r="Q18" s="96">
        <v>0</v>
      </c>
      <c r="R18" s="96">
        <v>78.239999999999995</v>
      </c>
      <c r="S18" s="96">
        <v>0</v>
      </c>
      <c r="T18" s="96">
        <v>0</v>
      </c>
      <c r="U18" s="96">
        <v>0</v>
      </c>
      <c r="V18" s="96">
        <v>0</v>
      </c>
      <c r="W18" s="96">
        <f t="shared" si="1"/>
        <v>143.55000000000001</v>
      </c>
      <c r="X18" s="96">
        <v>0</v>
      </c>
      <c r="Y18" s="96">
        <v>0</v>
      </c>
      <c r="Z18" s="96">
        <f t="shared" si="2"/>
        <v>0</v>
      </c>
      <c r="AI18" s="33" t="s">
        <v>12</v>
      </c>
      <c r="AJ18" s="97">
        <f t="shared" si="3"/>
        <v>0.2816383518427728</v>
      </c>
      <c r="AK18" s="97">
        <f t="shared" si="0"/>
        <v>0.17889497580627969</v>
      </c>
      <c r="AL18" s="97">
        <f t="shared" si="4"/>
        <v>0.23347472981902667</v>
      </c>
      <c r="AM18" s="97">
        <f t="shared" si="5"/>
        <v>0.3059919425319208</v>
      </c>
      <c r="AN18" s="97">
        <f t="shared" si="6"/>
        <v>0</v>
      </c>
    </row>
    <row r="19" spans="1:40" x14ac:dyDescent="0.35">
      <c r="A19" s="33" t="s">
        <v>13</v>
      </c>
      <c r="B19" s="96">
        <v>62.01</v>
      </c>
      <c r="C19" s="96">
        <v>0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f t="shared" si="7"/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f t="shared" si="1"/>
        <v>0</v>
      </c>
      <c r="X19" s="96">
        <v>0</v>
      </c>
      <c r="Y19" s="96">
        <v>0</v>
      </c>
      <c r="Z19" s="96">
        <f t="shared" si="2"/>
        <v>0</v>
      </c>
      <c r="AI19" s="33" t="s">
        <v>13</v>
      </c>
      <c r="AJ19" s="97">
        <f t="shared" si="3"/>
        <v>1</v>
      </c>
      <c r="AK19" s="97">
        <f t="shared" si="0"/>
        <v>0</v>
      </c>
      <c r="AL19" s="97">
        <f t="shared" si="4"/>
        <v>0</v>
      </c>
      <c r="AM19" s="97">
        <f t="shared" si="5"/>
        <v>0</v>
      </c>
      <c r="AN19" s="97">
        <f t="shared" si="6"/>
        <v>0</v>
      </c>
    </row>
    <row r="20" spans="1:40" x14ac:dyDescent="0.35">
      <c r="A20" s="33" t="s">
        <v>14</v>
      </c>
      <c r="B20" s="96">
        <v>0.49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f t="shared" si="7"/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f t="shared" si="1"/>
        <v>0</v>
      </c>
      <c r="X20" s="96">
        <v>0</v>
      </c>
      <c r="Y20" s="96">
        <v>0</v>
      </c>
      <c r="Z20" s="96">
        <f t="shared" si="2"/>
        <v>0</v>
      </c>
      <c r="AI20" s="33" t="s">
        <v>14</v>
      </c>
      <c r="AJ20" s="97">
        <f t="shared" si="3"/>
        <v>1</v>
      </c>
      <c r="AK20" s="97">
        <f t="shared" si="0"/>
        <v>0</v>
      </c>
      <c r="AL20" s="97">
        <f t="shared" si="4"/>
        <v>0</v>
      </c>
      <c r="AM20" s="97">
        <f t="shared" si="5"/>
        <v>0</v>
      </c>
      <c r="AN20" s="97">
        <f t="shared" si="6"/>
        <v>0</v>
      </c>
    </row>
    <row r="21" spans="1:40" x14ac:dyDescent="0.35">
      <c r="A21" s="40" t="s">
        <v>15</v>
      </c>
      <c r="B21" s="138">
        <v>3520.45233333334</v>
      </c>
      <c r="C21" s="138">
        <v>2052.21</v>
      </c>
      <c r="D21" s="138">
        <v>1072</v>
      </c>
      <c r="E21" s="138">
        <v>586.49</v>
      </c>
      <c r="F21" s="138">
        <v>567.11</v>
      </c>
      <c r="G21" s="138">
        <v>301.57</v>
      </c>
      <c r="H21" s="138">
        <v>98.48</v>
      </c>
      <c r="I21" s="138">
        <v>297.39</v>
      </c>
      <c r="J21" s="139">
        <f t="shared" si="7"/>
        <v>2923.04</v>
      </c>
      <c r="K21" s="138">
        <v>168.12</v>
      </c>
      <c r="L21" s="138">
        <v>95.09</v>
      </c>
      <c r="M21" s="138">
        <v>205.91</v>
      </c>
      <c r="N21" s="138">
        <v>172.68</v>
      </c>
      <c r="O21" s="138">
        <v>187</v>
      </c>
      <c r="P21" s="138">
        <v>338.91</v>
      </c>
      <c r="Q21" s="138">
        <v>0</v>
      </c>
      <c r="R21" s="138">
        <v>78.239999999999995</v>
      </c>
      <c r="S21" s="138">
        <v>0</v>
      </c>
      <c r="T21" s="138">
        <v>88.14</v>
      </c>
      <c r="U21" s="138">
        <v>185.93</v>
      </c>
      <c r="V21" s="138">
        <v>0</v>
      </c>
      <c r="W21" s="139">
        <f t="shared" si="1"/>
        <v>1520.0200000000002</v>
      </c>
      <c r="X21" s="138">
        <v>1350.05</v>
      </c>
      <c r="Y21" s="138">
        <v>164.5</v>
      </c>
      <c r="Z21" s="139">
        <f t="shared" si="2"/>
        <v>1514.55</v>
      </c>
      <c r="AI21" s="40" t="s">
        <v>15</v>
      </c>
      <c r="AJ21" s="136">
        <f t="shared" si="3"/>
        <v>0.3053225658127709</v>
      </c>
      <c r="AK21" s="136">
        <f t="shared" si="0"/>
        <v>0.17798452115195768</v>
      </c>
      <c r="AL21" s="136">
        <f t="shared" si="4"/>
        <v>0.2535100573079842</v>
      </c>
      <c r="AM21" s="136">
        <f t="shared" si="5"/>
        <v>0.13182862954639082</v>
      </c>
      <c r="AN21" s="136">
        <f t="shared" si="6"/>
        <v>0.13135422618089643</v>
      </c>
    </row>
    <row r="22" spans="1:40" x14ac:dyDescent="0.35">
      <c r="AJ22" s="135"/>
      <c r="AK22" s="135"/>
      <c r="AL22" s="135"/>
      <c r="AM22" s="135"/>
      <c r="AN22" s="135"/>
    </row>
    <row r="23" spans="1:40" x14ac:dyDescent="0.35">
      <c r="AJ23" s="135"/>
      <c r="AK23" s="135"/>
      <c r="AL23" s="135"/>
      <c r="AM23" s="135"/>
      <c r="AN23" s="135"/>
    </row>
    <row r="24" spans="1:40" x14ac:dyDescent="0.35">
      <c r="A24" s="161" t="s">
        <v>210</v>
      </c>
      <c r="AI24" s="269" t="s">
        <v>210</v>
      </c>
      <c r="AJ24" s="269"/>
      <c r="AK24" s="135"/>
      <c r="AL24" s="135"/>
      <c r="AM24" s="135"/>
      <c r="AN24" s="135"/>
    </row>
    <row r="25" spans="1:40" ht="15.5" x14ac:dyDescent="0.35">
      <c r="A25" s="39" t="s">
        <v>79</v>
      </c>
      <c r="B25" s="41" t="s">
        <v>102</v>
      </c>
      <c r="C25" s="41" t="s">
        <v>103</v>
      </c>
      <c r="D25" s="41" t="s">
        <v>104</v>
      </c>
      <c r="E25" s="41" t="s">
        <v>105</v>
      </c>
      <c r="F25" s="41" t="s">
        <v>106</v>
      </c>
      <c r="G25" s="41" t="s">
        <v>107</v>
      </c>
      <c r="H25" s="41" t="s">
        <v>108</v>
      </c>
      <c r="I25" s="41" t="s">
        <v>109</v>
      </c>
      <c r="J25" s="46" t="s">
        <v>132</v>
      </c>
      <c r="K25" s="41" t="s">
        <v>110</v>
      </c>
      <c r="L25" s="41" t="s">
        <v>111</v>
      </c>
      <c r="M25" s="41" t="s">
        <v>112</v>
      </c>
      <c r="N25" s="41" t="s">
        <v>113</v>
      </c>
      <c r="O25" s="41" t="s">
        <v>114</v>
      </c>
      <c r="P25" s="41" t="s">
        <v>115</v>
      </c>
      <c r="Q25" s="41" t="s">
        <v>116</v>
      </c>
      <c r="R25" s="41" t="s">
        <v>117</v>
      </c>
      <c r="S25" s="41" t="s">
        <v>118</v>
      </c>
      <c r="T25" s="41" t="s">
        <v>119</v>
      </c>
      <c r="U25" s="41" t="s">
        <v>120</v>
      </c>
      <c r="V25" s="41" t="s">
        <v>121</v>
      </c>
      <c r="W25" s="46" t="s">
        <v>126</v>
      </c>
      <c r="X25" s="41" t="s">
        <v>122</v>
      </c>
      <c r="Y25" s="41" t="s">
        <v>123</v>
      </c>
      <c r="Z25" s="46" t="s">
        <v>127</v>
      </c>
      <c r="AI25" s="39" t="s">
        <v>79</v>
      </c>
      <c r="AJ25" s="70" t="s">
        <v>102</v>
      </c>
      <c r="AK25" s="70" t="s">
        <v>103</v>
      </c>
      <c r="AL25" s="71" t="s">
        <v>132</v>
      </c>
      <c r="AM25" s="71" t="s">
        <v>126</v>
      </c>
      <c r="AN25" s="71" t="s">
        <v>127</v>
      </c>
    </row>
    <row r="26" spans="1:40" x14ac:dyDescent="0.35">
      <c r="A26" s="33" t="s">
        <v>0</v>
      </c>
      <c r="B26" s="96">
        <v>277</v>
      </c>
      <c r="C26" s="96">
        <v>40</v>
      </c>
      <c r="D26" s="96">
        <v>14</v>
      </c>
      <c r="E26" s="96">
        <v>2</v>
      </c>
      <c r="F26" s="96">
        <v>5</v>
      </c>
      <c r="G26" s="96">
        <v>0</v>
      </c>
      <c r="H26" s="96">
        <v>0</v>
      </c>
      <c r="I26" s="96">
        <v>1</v>
      </c>
      <c r="J26" s="96">
        <f>SUM(D26:I26)</f>
        <v>22</v>
      </c>
      <c r="K26" s="96">
        <v>0</v>
      </c>
      <c r="L26" s="96">
        <v>0</v>
      </c>
      <c r="M26" s="96">
        <v>0</v>
      </c>
      <c r="N26" s="96">
        <v>1</v>
      </c>
      <c r="O26" s="96">
        <v>0</v>
      </c>
      <c r="P26" s="96">
        <v>1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f>SUM(K26:V26)</f>
        <v>2</v>
      </c>
      <c r="X26" s="96">
        <v>1</v>
      </c>
      <c r="Y26" s="96">
        <v>0</v>
      </c>
      <c r="Z26" s="96">
        <f>SUM(X26:Y26)</f>
        <v>1</v>
      </c>
      <c r="AI26" s="33" t="s">
        <v>0</v>
      </c>
      <c r="AJ26" s="97">
        <f>B26/SUM($B26+$C26+$J26+$W26+$Z26)</f>
        <v>0.8099415204678363</v>
      </c>
      <c r="AK26" s="97">
        <f t="shared" ref="AK26:AK42" si="8">C26/SUM($B26+$C26+$J26+$W26+$Z26)</f>
        <v>0.11695906432748537</v>
      </c>
      <c r="AL26" s="97">
        <f>J26/SUM($B26+$C26+$J26+$W26+$Z26)</f>
        <v>6.4327485380116955E-2</v>
      </c>
      <c r="AM26" s="97">
        <f>W26/SUM($B26+$C26+$J26+$W26+$Z26)</f>
        <v>5.8479532163742687E-3</v>
      </c>
      <c r="AN26" s="97">
        <f>Z26/SUM($B26+$C26+$J26+$W26+$Z26)</f>
        <v>2.9239766081871343E-3</v>
      </c>
    </row>
    <row r="27" spans="1:40" x14ac:dyDescent="0.35">
      <c r="A27" s="33" t="s">
        <v>1</v>
      </c>
      <c r="B27" s="96">
        <v>699</v>
      </c>
      <c r="C27" s="96">
        <v>18</v>
      </c>
      <c r="D27" s="96">
        <v>5</v>
      </c>
      <c r="E27" s="96">
        <v>1</v>
      </c>
      <c r="F27" s="96">
        <v>3</v>
      </c>
      <c r="G27" s="96">
        <v>0</v>
      </c>
      <c r="H27" s="96">
        <v>0</v>
      </c>
      <c r="I27" s="96">
        <v>1</v>
      </c>
      <c r="J27" s="96">
        <f t="shared" ref="J27:J42" si="9">SUM(D27:I27)</f>
        <v>10</v>
      </c>
      <c r="K27" s="96">
        <v>0</v>
      </c>
      <c r="L27" s="96">
        <v>0</v>
      </c>
      <c r="M27" s="96">
        <v>0</v>
      </c>
      <c r="N27" s="96">
        <v>1</v>
      </c>
      <c r="O27" s="96">
        <v>0</v>
      </c>
      <c r="P27" s="96">
        <v>0</v>
      </c>
      <c r="Q27" s="96">
        <v>0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6">
        <f t="shared" ref="W27:W42" si="10">SUM(K27:V27)</f>
        <v>1</v>
      </c>
      <c r="X27" s="96">
        <v>1</v>
      </c>
      <c r="Y27" s="96">
        <v>0</v>
      </c>
      <c r="Z27" s="96">
        <f t="shared" ref="Z27:Z42" si="11">SUM(X27:Y27)</f>
        <v>1</v>
      </c>
      <c r="AI27" s="33" t="s">
        <v>1</v>
      </c>
      <c r="AJ27" s="97">
        <f t="shared" ref="AJ27:AJ42" si="12">B27/SUM($B27+$C27+$J27+$W27+$Z27)</f>
        <v>0.95884773662551437</v>
      </c>
      <c r="AK27" s="97">
        <f t="shared" si="8"/>
        <v>2.4691358024691357E-2</v>
      </c>
      <c r="AL27" s="97">
        <f t="shared" ref="AL27:AL42" si="13">J27/SUM($B27+$C27+$J27+$W27+$Z27)</f>
        <v>1.3717421124828532E-2</v>
      </c>
      <c r="AM27" s="97">
        <f t="shared" ref="AM27:AM42" si="14">W27/SUM($B27+$C27+$J27+$W27+$Z27)</f>
        <v>1.3717421124828531E-3</v>
      </c>
      <c r="AN27" s="97">
        <f t="shared" ref="AN27:AN42" si="15">Z27/SUM($B27+$C27+$J27+$W27+$Z27)</f>
        <v>1.3717421124828531E-3</v>
      </c>
    </row>
    <row r="28" spans="1:40" x14ac:dyDescent="0.35">
      <c r="A28" s="33" t="s">
        <v>68</v>
      </c>
      <c r="B28" s="96">
        <v>2</v>
      </c>
      <c r="C28" s="96">
        <v>0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f t="shared" si="9"/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f t="shared" si="10"/>
        <v>0</v>
      </c>
      <c r="X28" s="96">
        <v>0</v>
      </c>
      <c r="Y28" s="96">
        <v>0</v>
      </c>
      <c r="Z28" s="96">
        <f t="shared" si="11"/>
        <v>0</v>
      </c>
      <c r="AI28" s="33" t="s">
        <v>68</v>
      </c>
      <c r="AJ28" s="97">
        <f t="shared" si="12"/>
        <v>1</v>
      </c>
      <c r="AK28" s="97">
        <f t="shared" si="8"/>
        <v>0</v>
      </c>
      <c r="AL28" s="97">
        <f t="shared" si="13"/>
        <v>0</v>
      </c>
      <c r="AM28" s="97">
        <f t="shared" si="14"/>
        <v>0</v>
      </c>
      <c r="AN28" s="97">
        <f t="shared" si="15"/>
        <v>0</v>
      </c>
    </row>
    <row r="29" spans="1:40" x14ac:dyDescent="0.35">
      <c r="A29" s="33" t="s">
        <v>2</v>
      </c>
      <c r="B29" s="96">
        <v>626</v>
      </c>
      <c r="C29" s="96">
        <v>11</v>
      </c>
      <c r="D29" s="96">
        <v>0</v>
      </c>
      <c r="E29" s="96">
        <v>1</v>
      </c>
      <c r="F29" s="96">
        <v>1</v>
      </c>
      <c r="G29" s="96">
        <v>2</v>
      </c>
      <c r="H29" s="96">
        <v>0</v>
      </c>
      <c r="I29" s="96">
        <v>0</v>
      </c>
      <c r="J29" s="96">
        <f t="shared" si="9"/>
        <v>4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96">
        <v>0</v>
      </c>
      <c r="T29" s="96">
        <v>0</v>
      </c>
      <c r="U29" s="96">
        <v>0</v>
      </c>
      <c r="V29" s="96">
        <v>0</v>
      </c>
      <c r="W29" s="96">
        <f t="shared" si="10"/>
        <v>0</v>
      </c>
      <c r="X29" s="96">
        <v>0</v>
      </c>
      <c r="Y29" s="96">
        <v>0</v>
      </c>
      <c r="Z29" s="96">
        <f t="shared" si="11"/>
        <v>0</v>
      </c>
      <c r="AI29" s="33" t="s">
        <v>2</v>
      </c>
      <c r="AJ29" s="97">
        <f t="shared" si="12"/>
        <v>0.97659906396255847</v>
      </c>
      <c r="AK29" s="97">
        <f t="shared" si="8"/>
        <v>1.7160686427457099E-2</v>
      </c>
      <c r="AL29" s="97">
        <f t="shared" si="13"/>
        <v>6.2402496099843996E-3</v>
      </c>
      <c r="AM29" s="97">
        <f t="shared" si="14"/>
        <v>0</v>
      </c>
      <c r="AN29" s="97">
        <f t="shared" si="15"/>
        <v>0</v>
      </c>
    </row>
    <row r="30" spans="1:40" x14ac:dyDescent="0.35">
      <c r="A30" s="33" t="s">
        <v>3</v>
      </c>
      <c r="B30" s="96">
        <v>167</v>
      </c>
      <c r="C30" s="96">
        <v>1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f t="shared" si="9"/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96">
        <v>0</v>
      </c>
      <c r="T30" s="96">
        <v>0</v>
      </c>
      <c r="U30" s="96">
        <v>0</v>
      </c>
      <c r="V30" s="96">
        <v>0</v>
      </c>
      <c r="W30" s="96">
        <f t="shared" si="10"/>
        <v>0</v>
      </c>
      <c r="X30" s="96">
        <v>0</v>
      </c>
      <c r="Y30" s="96">
        <v>0</v>
      </c>
      <c r="Z30" s="96">
        <f t="shared" si="11"/>
        <v>0</v>
      </c>
      <c r="AI30" s="33" t="s">
        <v>3</v>
      </c>
      <c r="AJ30" s="97">
        <f t="shared" si="12"/>
        <v>0.99404761904761907</v>
      </c>
      <c r="AK30" s="97">
        <f t="shared" si="8"/>
        <v>5.9523809523809521E-3</v>
      </c>
      <c r="AL30" s="97">
        <f t="shared" si="13"/>
        <v>0</v>
      </c>
      <c r="AM30" s="97">
        <f t="shared" si="14"/>
        <v>0</v>
      </c>
      <c r="AN30" s="97">
        <f t="shared" si="15"/>
        <v>0</v>
      </c>
    </row>
    <row r="31" spans="1:40" x14ac:dyDescent="0.35">
      <c r="A31" s="33" t="s">
        <v>4</v>
      </c>
      <c r="B31" s="96">
        <v>282</v>
      </c>
      <c r="C31" s="96">
        <v>9</v>
      </c>
      <c r="D31" s="96">
        <v>2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f t="shared" si="9"/>
        <v>2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96">
        <v>0</v>
      </c>
      <c r="T31" s="96">
        <v>0</v>
      </c>
      <c r="U31" s="96">
        <v>0</v>
      </c>
      <c r="V31" s="96">
        <v>0</v>
      </c>
      <c r="W31" s="96">
        <f t="shared" si="10"/>
        <v>0</v>
      </c>
      <c r="X31" s="96">
        <v>0</v>
      </c>
      <c r="Y31" s="96">
        <v>0</v>
      </c>
      <c r="Z31" s="96">
        <f t="shared" si="11"/>
        <v>0</v>
      </c>
      <c r="AI31" s="33" t="s">
        <v>4</v>
      </c>
      <c r="AJ31" s="97">
        <f t="shared" si="12"/>
        <v>0.96245733788395904</v>
      </c>
      <c r="AK31" s="97">
        <f t="shared" si="8"/>
        <v>3.0716723549488054E-2</v>
      </c>
      <c r="AL31" s="97">
        <f t="shared" si="13"/>
        <v>6.8259385665529011E-3</v>
      </c>
      <c r="AM31" s="97">
        <f t="shared" si="14"/>
        <v>0</v>
      </c>
      <c r="AN31" s="97">
        <f t="shared" si="15"/>
        <v>0</v>
      </c>
    </row>
    <row r="32" spans="1:40" x14ac:dyDescent="0.35">
      <c r="A32" s="33" t="s">
        <v>5</v>
      </c>
      <c r="B32" s="96">
        <v>1</v>
      </c>
      <c r="C32" s="96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f t="shared" si="9"/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96">
        <v>0</v>
      </c>
      <c r="T32" s="96">
        <v>0</v>
      </c>
      <c r="U32" s="96">
        <v>0</v>
      </c>
      <c r="V32" s="96">
        <v>0</v>
      </c>
      <c r="W32" s="96">
        <f t="shared" si="10"/>
        <v>0</v>
      </c>
      <c r="X32" s="96">
        <v>0</v>
      </c>
      <c r="Y32" s="96">
        <v>0</v>
      </c>
      <c r="Z32" s="96">
        <f t="shared" si="11"/>
        <v>0</v>
      </c>
      <c r="AI32" s="33" t="s">
        <v>5</v>
      </c>
      <c r="AJ32" s="97">
        <f t="shared" si="12"/>
        <v>1</v>
      </c>
      <c r="AK32" s="97">
        <f t="shared" si="8"/>
        <v>0</v>
      </c>
      <c r="AL32" s="97">
        <f t="shared" si="13"/>
        <v>0</v>
      </c>
      <c r="AM32" s="97">
        <f t="shared" si="14"/>
        <v>0</v>
      </c>
      <c r="AN32" s="97">
        <f t="shared" si="15"/>
        <v>0</v>
      </c>
    </row>
    <row r="33" spans="1:40" x14ac:dyDescent="0.35">
      <c r="A33" s="33" t="s">
        <v>6</v>
      </c>
      <c r="B33" s="96">
        <v>467</v>
      </c>
      <c r="C33" s="96">
        <v>9</v>
      </c>
      <c r="D33" s="96">
        <v>1</v>
      </c>
      <c r="E33" s="96">
        <v>0</v>
      </c>
      <c r="F33" s="96">
        <v>0</v>
      </c>
      <c r="G33" s="96">
        <v>0</v>
      </c>
      <c r="H33" s="96">
        <v>0</v>
      </c>
      <c r="I33" s="96">
        <v>0</v>
      </c>
      <c r="J33" s="96">
        <f t="shared" si="9"/>
        <v>1</v>
      </c>
      <c r="K33" s="96">
        <v>1</v>
      </c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96">
        <v>0</v>
      </c>
      <c r="T33" s="96">
        <v>0</v>
      </c>
      <c r="U33" s="96">
        <v>0</v>
      </c>
      <c r="V33" s="96">
        <v>0</v>
      </c>
      <c r="W33" s="96">
        <f t="shared" si="10"/>
        <v>1</v>
      </c>
      <c r="X33" s="96">
        <v>0</v>
      </c>
      <c r="Y33" s="96">
        <v>0</v>
      </c>
      <c r="Z33" s="96">
        <f t="shared" si="11"/>
        <v>0</v>
      </c>
      <c r="AI33" s="33" t="s">
        <v>6</v>
      </c>
      <c r="AJ33" s="97">
        <f t="shared" si="12"/>
        <v>0.97698744769874479</v>
      </c>
      <c r="AK33" s="97">
        <f t="shared" si="8"/>
        <v>1.8828451882845189E-2</v>
      </c>
      <c r="AL33" s="97">
        <f t="shared" si="13"/>
        <v>2.0920502092050207E-3</v>
      </c>
      <c r="AM33" s="97">
        <f t="shared" si="14"/>
        <v>2.0920502092050207E-3</v>
      </c>
      <c r="AN33" s="97">
        <f t="shared" si="15"/>
        <v>0</v>
      </c>
    </row>
    <row r="34" spans="1:40" x14ac:dyDescent="0.35">
      <c r="A34" s="33" t="s">
        <v>7</v>
      </c>
      <c r="B34" s="96">
        <v>1003</v>
      </c>
      <c r="C34" s="96">
        <v>190</v>
      </c>
      <c r="D34" s="96">
        <v>63</v>
      </c>
      <c r="E34" s="96">
        <v>27</v>
      </c>
      <c r="F34" s="96">
        <v>15</v>
      </c>
      <c r="G34" s="96">
        <v>9</v>
      </c>
      <c r="H34" s="96">
        <v>3</v>
      </c>
      <c r="I34" s="96">
        <v>6</v>
      </c>
      <c r="J34" s="96">
        <f t="shared" si="9"/>
        <v>123</v>
      </c>
      <c r="K34" s="96">
        <v>3</v>
      </c>
      <c r="L34" s="96">
        <v>2</v>
      </c>
      <c r="M34" s="96">
        <v>4</v>
      </c>
      <c r="N34" s="96">
        <v>1</v>
      </c>
      <c r="O34" s="96">
        <v>3</v>
      </c>
      <c r="P34" s="96">
        <v>3</v>
      </c>
      <c r="Q34" s="96">
        <v>0</v>
      </c>
      <c r="R34" s="96">
        <v>0</v>
      </c>
      <c r="S34" s="96">
        <v>0</v>
      </c>
      <c r="T34" s="96">
        <v>1</v>
      </c>
      <c r="U34" s="96">
        <v>2</v>
      </c>
      <c r="V34" s="96">
        <v>0</v>
      </c>
      <c r="W34" s="96">
        <f t="shared" si="10"/>
        <v>19</v>
      </c>
      <c r="X34" s="96">
        <v>9</v>
      </c>
      <c r="Y34" s="96">
        <v>1</v>
      </c>
      <c r="Z34" s="96">
        <f t="shared" si="11"/>
        <v>10</v>
      </c>
      <c r="AI34" s="33" t="s">
        <v>7</v>
      </c>
      <c r="AJ34" s="97">
        <f t="shared" si="12"/>
        <v>0.74572490706319705</v>
      </c>
      <c r="AK34" s="97">
        <f t="shared" si="8"/>
        <v>0.14126394052044611</v>
      </c>
      <c r="AL34" s="97">
        <f t="shared" si="13"/>
        <v>9.1449814126394052E-2</v>
      </c>
      <c r="AM34" s="97">
        <f t="shared" si="14"/>
        <v>1.412639405204461E-2</v>
      </c>
      <c r="AN34" s="97">
        <f t="shared" si="15"/>
        <v>7.4349442379182153E-3</v>
      </c>
    </row>
    <row r="35" spans="1:40" x14ac:dyDescent="0.35">
      <c r="A35" s="33" t="s">
        <v>8</v>
      </c>
      <c r="B35" s="96">
        <v>3</v>
      </c>
      <c r="C35" s="96">
        <v>0</v>
      </c>
      <c r="D35" s="96">
        <v>0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f t="shared" si="9"/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6">
        <v>0</v>
      </c>
      <c r="U35" s="96">
        <v>0</v>
      </c>
      <c r="V35" s="96">
        <v>0</v>
      </c>
      <c r="W35" s="96">
        <f t="shared" si="10"/>
        <v>0</v>
      </c>
      <c r="X35" s="96">
        <v>0</v>
      </c>
      <c r="Y35" s="96">
        <v>0</v>
      </c>
      <c r="Z35" s="96">
        <f t="shared" si="11"/>
        <v>0</v>
      </c>
      <c r="AI35" s="33" t="s">
        <v>8</v>
      </c>
      <c r="AJ35" s="97">
        <f>B35/SUM($B35+$C35+$J35+$W35+$Z35)</f>
        <v>1</v>
      </c>
      <c r="AK35" s="97">
        <f t="shared" si="8"/>
        <v>0</v>
      </c>
      <c r="AL35" s="97">
        <f t="shared" si="13"/>
        <v>0</v>
      </c>
      <c r="AM35" s="97">
        <f t="shared" si="14"/>
        <v>0</v>
      </c>
      <c r="AN35" s="97">
        <f t="shared" si="15"/>
        <v>0</v>
      </c>
    </row>
    <row r="36" spans="1:40" x14ac:dyDescent="0.35">
      <c r="A36" s="33" t="s">
        <v>241</v>
      </c>
      <c r="B36" s="96">
        <v>24</v>
      </c>
      <c r="C36" s="96">
        <v>1</v>
      </c>
      <c r="D36" s="96">
        <v>0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f t="shared" si="9"/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96">
        <v>0</v>
      </c>
      <c r="U36" s="96">
        <v>0</v>
      </c>
      <c r="V36" s="96">
        <v>0</v>
      </c>
      <c r="W36" s="96">
        <f t="shared" si="10"/>
        <v>0</v>
      </c>
      <c r="X36" s="96">
        <v>0</v>
      </c>
      <c r="Y36" s="96">
        <v>0</v>
      </c>
      <c r="Z36" s="96">
        <f t="shared" si="11"/>
        <v>0</v>
      </c>
      <c r="AI36" s="33" t="s">
        <v>241</v>
      </c>
      <c r="AJ36" s="97">
        <f t="shared" si="12"/>
        <v>0.96</v>
      </c>
      <c r="AK36" s="97">
        <f t="shared" si="8"/>
        <v>0.04</v>
      </c>
      <c r="AL36" s="97">
        <f t="shared" si="13"/>
        <v>0</v>
      </c>
      <c r="AM36" s="97">
        <f t="shared" si="14"/>
        <v>0</v>
      </c>
      <c r="AN36" s="97">
        <f t="shared" si="15"/>
        <v>0</v>
      </c>
    </row>
    <row r="37" spans="1:40" x14ac:dyDescent="0.35">
      <c r="A37" s="33" t="s">
        <v>10</v>
      </c>
      <c r="B37" s="96">
        <v>207</v>
      </c>
      <c r="C37" s="96">
        <v>0</v>
      </c>
      <c r="D37" s="96">
        <v>0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f t="shared" si="9"/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f t="shared" si="10"/>
        <v>0</v>
      </c>
      <c r="X37" s="96">
        <v>0</v>
      </c>
      <c r="Y37" s="96">
        <v>0</v>
      </c>
      <c r="Z37" s="96">
        <f t="shared" si="11"/>
        <v>0</v>
      </c>
      <c r="AI37" s="33" t="s">
        <v>10</v>
      </c>
      <c r="AJ37" s="97">
        <f t="shared" si="12"/>
        <v>1</v>
      </c>
      <c r="AK37" s="97">
        <f t="shared" si="8"/>
        <v>0</v>
      </c>
      <c r="AL37" s="97">
        <f t="shared" si="13"/>
        <v>0</v>
      </c>
      <c r="AM37" s="97">
        <f t="shared" si="14"/>
        <v>0</v>
      </c>
      <c r="AN37" s="97">
        <f t="shared" si="15"/>
        <v>0</v>
      </c>
    </row>
    <row r="38" spans="1:40" x14ac:dyDescent="0.35">
      <c r="A38" s="33" t="s">
        <v>11</v>
      </c>
      <c r="B38" s="96">
        <v>9</v>
      </c>
      <c r="C38" s="96">
        <v>0</v>
      </c>
      <c r="D38" s="96">
        <v>0</v>
      </c>
      <c r="E38" s="96">
        <v>0</v>
      </c>
      <c r="F38" s="96">
        <v>1</v>
      </c>
      <c r="G38" s="96">
        <v>0</v>
      </c>
      <c r="H38" s="96">
        <v>0</v>
      </c>
      <c r="I38" s="96">
        <v>0</v>
      </c>
      <c r="J38" s="96">
        <f t="shared" si="9"/>
        <v>1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  <c r="T38" s="96">
        <v>0</v>
      </c>
      <c r="U38" s="96">
        <v>0</v>
      </c>
      <c r="V38" s="96">
        <v>0</v>
      </c>
      <c r="W38" s="96">
        <f t="shared" si="10"/>
        <v>0</v>
      </c>
      <c r="X38" s="96">
        <v>0</v>
      </c>
      <c r="Y38" s="96">
        <v>0</v>
      </c>
      <c r="Z38" s="96">
        <f t="shared" si="11"/>
        <v>0</v>
      </c>
      <c r="AI38" s="33" t="s">
        <v>11</v>
      </c>
      <c r="AJ38" s="97">
        <f t="shared" si="12"/>
        <v>0.9</v>
      </c>
      <c r="AK38" s="97">
        <f t="shared" si="8"/>
        <v>0</v>
      </c>
      <c r="AL38" s="97">
        <f t="shared" si="13"/>
        <v>0.1</v>
      </c>
      <c r="AM38" s="97">
        <f t="shared" si="14"/>
        <v>0</v>
      </c>
      <c r="AN38" s="97">
        <f t="shared" si="15"/>
        <v>0</v>
      </c>
    </row>
    <row r="39" spans="1:40" x14ac:dyDescent="0.35">
      <c r="A39" s="33" t="s">
        <v>12</v>
      </c>
      <c r="B39" s="96">
        <v>118</v>
      </c>
      <c r="C39" s="96">
        <v>12</v>
      </c>
      <c r="D39" s="96">
        <v>3</v>
      </c>
      <c r="E39" s="96">
        <v>3</v>
      </c>
      <c r="F39" s="96">
        <v>1</v>
      </c>
      <c r="G39" s="96">
        <v>0</v>
      </c>
      <c r="H39" s="96">
        <v>0</v>
      </c>
      <c r="I39" s="96">
        <v>0</v>
      </c>
      <c r="J39" s="96">
        <f t="shared" si="9"/>
        <v>7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1</v>
      </c>
      <c r="Q39" s="96">
        <v>0</v>
      </c>
      <c r="R39" s="96">
        <v>1</v>
      </c>
      <c r="S39" s="96">
        <v>0</v>
      </c>
      <c r="T39" s="96">
        <v>0</v>
      </c>
      <c r="U39" s="96">
        <v>0</v>
      </c>
      <c r="V39" s="96">
        <v>0</v>
      </c>
      <c r="W39" s="96">
        <f t="shared" si="10"/>
        <v>2</v>
      </c>
      <c r="X39" s="96">
        <v>0</v>
      </c>
      <c r="Y39" s="96">
        <v>0</v>
      </c>
      <c r="Z39" s="96">
        <f t="shared" si="11"/>
        <v>0</v>
      </c>
      <c r="AI39" s="33" t="s">
        <v>12</v>
      </c>
      <c r="AJ39" s="97">
        <f t="shared" si="12"/>
        <v>0.84892086330935257</v>
      </c>
      <c r="AK39" s="97">
        <f t="shared" si="8"/>
        <v>8.6330935251798566E-2</v>
      </c>
      <c r="AL39" s="97">
        <f t="shared" si="13"/>
        <v>5.0359712230215826E-2</v>
      </c>
      <c r="AM39" s="97">
        <f t="shared" si="14"/>
        <v>1.4388489208633094E-2</v>
      </c>
      <c r="AN39" s="97">
        <f t="shared" si="15"/>
        <v>0</v>
      </c>
    </row>
    <row r="40" spans="1:40" x14ac:dyDescent="0.35">
      <c r="A40" s="33" t="s">
        <v>13</v>
      </c>
      <c r="B40" s="96">
        <v>69</v>
      </c>
      <c r="C40" s="96">
        <v>0</v>
      </c>
      <c r="D40" s="96">
        <v>0</v>
      </c>
      <c r="E40" s="96">
        <v>0</v>
      </c>
      <c r="F40" s="96">
        <v>0</v>
      </c>
      <c r="G40" s="96">
        <v>0</v>
      </c>
      <c r="H40" s="96">
        <v>0</v>
      </c>
      <c r="I40" s="96">
        <v>0</v>
      </c>
      <c r="J40" s="96">
        <f t="shared" si="9"/>
        <v>0</v>
      </c>
      <c r="K40" s="96">
        <v>0</v>
      </c>
      <c r="L40" s="96">
        <v>0</v>
      </c>
      <c r="M40" s="96">
        <v>0</v>
      </c>
      <c r="N40" s="96">
        <v>0</v>
      </c>
      <c r="O40" s="96">
        <v>0</v>
      </c>
      <c r="P40" s="96">
        <v>0</v>
      </c>
      <c r="Q40" s="96">
        <v>0</v>
      </c>
      <c r="R40" s="96">
        <v>0</v>
      </c>
      <c r="S40" s="96">
        <v>0</v>
      </c>
      <c r="T40" s="96">
        <v>0</v>
      </c>
      <c r="U40" s="96">
        <v>0</v>
      </c>
      <c r="V40" s="96">
        <v>0</v>
      </c>
      <c r="W40" s="96">
        <f t="shared" si="10"/>
        <v>0</v>
      </c>
      <c r="X40" s="96">
        <v>0</v>
      </c>
      <c r="Y40" s="96">
        <v>0</v>
      </c>
      <c r="Z40" s="96">
        <f t="shared" si="11"/>
        <v>0</v>
      </c>
      <c r="AI40" s="33" t="s">
        <v>13</v>
      </c>
      <c r="AJ40" s="97">
        <f t="shared" si="12"/>
        <v>1</v>
      </c>
      <c r="AK40" s="97">
        <f t="shared" si="8"/>
        <v>0</v>
      </c>
      <c r="AL40" s="97">
        <f t="shared" si="13"/>
        <v>0</v>
      </c>
      <c r="AM40" s="97">
        <f t="shared" si="14"/>
        <v>0</v>
      </c>
      <c r="AN40" s="97">
        <f t="shared" si="15"/>
        <v>0</v>
      </c>
    </row>
    <row r="41" spans="1:40" x14ac:dyDescent="0.35">
      <c r="A41" s="33" t="s">
        <v>14</v>
      </c>
      <c r="B41" s="96">
        <v>9</v>
      </c>
      <c r="C41" s="96">
        <v>0</v>
      </c>
      <c r="D41" s="96">
        <v>0</v>
      </c>
      <c r="E41" s="96">
        <v>0</v>
      </c>
      <c r="F41" s="96">
        <v>0</v>
      </c>
      <c r="G41" s="96">
        <v>0</v>
      </c>
      <c r="H41" s="96">
        <v>0</v>
      </c>
      <c r="I41" s="96">
        <v>0</v>
      </c>
      <c r="J41" s="96">
        <f t="shared" si="9"/>
        <v>0</v>
      </c>
      <c r="K41" s="96">
        <v>0</v>
      </c>
      <c r="L41" s="96">
        <v>0</v>
      </c>
      <c r="M41" s="96">
        <v>0</v>
      </c>
      <c r="N41" s="96">
        <v>0</v>
      </c>
      <c r="O41" s="96">
        <v>0</v>
      </c>
      <c r="P41" s="96">
        <v>0</v>
      </c>
      <c r="Q41" s="96">
        <v>0</v>
      </c>
      <c r="R41" s="96">
        <v>0</v>
      </c>
      <c r="S41" s="96">
        <v>0</v>
      </c>
      <c r="T41" s="96">
        <v>0</v>
      </c>
      <c r="U41" s="96">
        <v>0</v>
      </c>
      <c r="V41" s="96">
        <v>0</v>
      </c>
      <c r="W41" s="96">
        <f t="shared" si="10"/>
        <v>0</v>
      </c>
      <c r="X41" s="96">
        <v>0</v>
      </c>
      <c r="Y41" s="96">
        <v>0</v>
      </c>
      <c r="Z41" s="96">
        <f t="shared" si="11"/>
        <v>0</v>
      </c>
      <c r="AI41" s="33" t="s">
        <v>14</v>
      </c>
      <c r="AJ41" s="97">
        <f t="shared" si="12"/>
        <v>1</v>
      </c>
      <c r="AK41" s="97">
        <f t="shared" si="8"/>
        <v>0</v>
      </c>
      <c r="AL41" s="97">
        <f t="shared" si="13"/>
        <v>0</v>
      </c>
      <c r="AM41" s="97">
        <f t="shared" si="14"/>
        <v>0</v>
      </c>
      <c r="AN41" s="97">
        <f t="shared" si="15"/>
        <v>0</v>
      </c>
    </row>
    <row r="42" spans="1:40" s="47" customFormat="1" x14ac:dyDescent="0.35">
      <c r="A42" s="40" t="s">
        <v>15</v>
      </c>
      <c r="B42" s="138">
        <v>3963</v>
      </c>
      <c r="C42" s="138">
        <v>291</v>
      </c>
      <c r="D42" s="138">
        <v>88</v>
      </c>
      <c r="E42" s="138">
        <v>34</v>
      </c>
      <c r="F42" s="138">
        <v>26</v>
      </c>
      <c r="G42" s="138">
        <v>11</v>
      </c>
      <c r="H42" s="138">
        <v>3</v>
      </c>
      <c r="I42" s="138">
        <v>8</v>
      </c>
      <c r="J42" s="139">
        <f t="shared" si="9"/>
        <v>170</v>
      </c>
      <c r="K42" s="138">
        <v>4</v>
      </c>
      <c r="L42" s="138">
        <v>2</v>
      </c>
      <c r="M42" s="138">
        <v>4</v>
      </c>
      <c r="N42" s="138">
        <v>3</v>
      </c>
      <c r="O42" s="138">
        <v>3</v>
      </c>
      <c r="P42" s="138">
        <v>5</v>
      </c>
      <c r="Q42" s="138">
        <v>0</v>
      </c>
      <c r="R42" s="138">
        <v>1</v>
      </c>
      <c r="S42" s="138">
        <v>0</v>
      </c>
      <c r="T42" s="138">
        <v>1</v>
      </c>
      <c r="U42" s="138">
        <v>2</v>
      </c>
      <c r="V42" s="138">
        <v>0</v>
      </c>
      <c r="W42" s="139">
        <f t="shared" si="10"/>
        <v>25</v>
      </c>
      <c r="X42" s="138">
        <v>11</v>
      </c>
      <c r="Y42" s="138">
        <v>1</v>
      </c>
      <c r="Z42" s="139">
        <f t="shared" si="11"/>
        <v>12</v>
      </c>
      <c r="AI42" s="40" t="s">
        <v>15</v>
      </c>
      <c r="AJ42" s="136">
        <f t="shared" si="12"/>
        <v>0.88836583725622054</v>
      </c>
      <c r="AK42" s="136">
        <f t="shared" si="8"/>
        <v>6.5232010759919301E-2</v>
      </c>
      <c r="AL42" s="136">
        <f t="shared" si="13"/>
        <v>3.8108047522976911E-2</v>
      </c>
      <c r="AM42" s="136">
        <f t="shared" si="14"/>
        <v>5.6041246357318988E-3</v>
      </c>
      <c r="AN42" s="136">
        <f t="shared" si="15"/>
        <v>2.6899798251513113E-3</v>
      </c>
    </row>
    <row r="46" spans="1:40" x14ac:dyDescent="0.35">
      <c r="A46" s="8"/>
      <c r="B46" s="8"/>
      <c r="C46" s="137" t="s">
        <v>136</v>
      </c>
      <c r="D46" s="102"/>
      <c r="E46" s="102"/>
      <c r="F46" s="102"/>
      <c r="G46" s="102"/>
      <c r="H46" s="102"/>
      <c r="I46" s="102"/>
      <c r="J46" s="137" t="s">
        <v>135</v>
      </c>
    </row>
    <row r="47" spans="1:40" x14ac:dyDescent="0.35">
      <c r="A47" s="271" t="s">
        <v>137</v>
      </c>
      <c r="B47" s="63" t="s">
        <v>138</v>
      </c>
      <c r="C47" s="97">
        <v>0.5670954637779283</v>
      </c>
      <c r="D47" s="135"/>
      <c r="E47" s="135"/>
      <c r="F47" s="135"/>
      <c r="G47" s="135"/>
      <c r="H47" s="135"/>
      <c r="I47" s="135"/>
      <c r="J47" s="97">
        <v>0.95884773662551437</v>
      </c>
    </row>
    <row r="48" spans="1:40" x14ac:dyDescent="0.35">
      <c r="A48" s="271"/>
      <c r="B48" s="56" t="s">
        <v>139</v>
      </c>
      <c r="C48" s="97">
        <v>0.10457233130218913</v>
      </c>
      <c r="D48" s="135"/>
      <c r="E48" s="135"/>
      <c r="F48" s="135"/>
      <c r="G48" s="135"/>
      <c r="H48" s="135"/>
      <c r="I48" s="135"/>
      <c r="J48" s="97">
        <v>2.4691358024691357E-2</v>
      </c>
    </row>
    <row r="49" spans="1:10" x14ac:dyDescent="0.35">
      <c r="A49" s="271"/>
      <c r="B49" s="63" t="s">
        <v>132</v>
      </c>
      <c r="C49" s="97">
        <v>0.16524486571879934</v>
      </c>
      <c r="D49" s="135"/>
      <c r="E49" s="135"/>
      <c r="F49" s="135"/>
      <c r="G49" s="135"/>
      <c r="H49" s="135"/>
      <c r="I49" s="135"/>
      <c r="J49" s="97">
        <v>1.3717421124828532E-2</v>
      </c>
    </row>
    <row r="50" spans="1:10" x14ac:dyDescent="0.35">
      <c r="A50" s="271"/>
      <c r="B50" s="63" t="s">
        <v>140</v>
      </c>
      <c r="C50" s="127">
        <v>5.1238997968855789E-2</v>
      </c>
      <c r="D50" s="135"/>
      <c r="E50" s="135"/>
      <c r="F50" s="135"/>
      <c r="G50" s="135"/>
      <c r="H50" s="135"/>
      <c r="I50" s="135"/>
      <c r="J50" s="97">
        <v>1.3717421124828531E-3</v>
      </c>
    </row>
    <row r="51" spans="1:10" x14ac:dyDescent="0.35">
      <c r="A51" s="271"/>
      <c r="B51" s="63" t="s">
        <v>127</v>
      </c>
      <c r="C51" s="127">
        <v>0.11184834123222749</v>
      </c>
      <c r="D51" s="135"/>
      <c r="E51" s="135"/>
      <c r="F51" s="135"/>
      <c r="G51" s="135"/>
      <c r="H51" s="135"/>
      <c r="I51" s="135"/>
      <c r="J51" s="97">
        <v>1.3717421124828531E-3</v>
      </c>
    </row>
    <row r="52" spans="1:10" x14ac:dyDescent="0.35">
      <c r="A52" s="271" t="s">
        <v>6</v>
      </c>
      <c r="B52" s="63" t="s">
        <v>138</v>
      </c>
      <c r="C52" s="69">
        <v>0.70502920974292982</v>
      </c>
      <c r="D52" s="135"/>
      <c r="E52" s="135"/>
      <c r="F52" s="135"/>
      <c r="G52" s="135"/>
      <c r="H52" s="135"/>
      <c r="I52" s="135"/>
      <c r="J52" s="97">
        <v>0.97698744769874479</v>
      </c>
    </row>
    <row r="53" spans="1:10" x14ac:dyDescent="0.35">
      <c r="A53" s="271"/>
      <c r="B53" s="56" t="s">
        <v>139</v>
      </c>
      <c r="C53" s="69">
        <v>0.16189360283858223</v>
      </c>
      <c r="D53" s="135"/>
      <c r="E53" s="135"/>
      <c r="F53" s="135"/>
      <c r="G53" s="135"/>
      <c r="H53" s="135"/>
      <c r="I53" s="135"/>
      <c r="J53" s="97">
        <v>1.8828451882845189E-2</v>
      </c>
    </row>
    <row r="54" spans="1:10" x14ac:dyDescent="0.35">
      <c r="A54" s="271"/>
      <c r="B54" s="63" t="s">
        <v>132</v>
      </c>
      <c r="C54" s="69">
        <v>2.8667364995507729E-2</v>
      </c>
      <c r="D54" s="135"/>
      <c r="E54" s="135"/>
      <c r="F54" s="135"/>
      <c r="G54" s="135"/>
      <c r="H54" s="135"/>
      <c r="I54" s="135"/>
      <c r="J54" s="97">
        <v>2.0920502092050207E-3</v>
      </c>
    </row>
    <row r="55" spans="1:10" x14ac:dyDescent="0.35">
      <c r="A55" s="271"/>
      <c r="B55" s="63" t="s">
        <v>140</v>
      </c>
      <c r="C55" s="69">
        <v>0.10440982242298007</v>
      </c>
      <c r="D55" s="135"/>
      <c r="E55" s="135"/>
      <c r="F55" s="135"/>
      <c r="G55" s="135"/>
      <c r="H55" s="135"/>
      <c r="I55" s="135"/>
      <c r="J55" s="97">
        <v>2.0920502092050207E-3</v>
      </c>
    </row>
    <row r="56" spans="1:10" x14ac:dyDescent="0.35">
      <c r="A56" s="271"/>
      <c r="B56" s="63" t="s">
        <v>127</v>
      </c>
      <c r="C56" s="69">
        <v>0</v>
      </c>
      <c r="D56" s="135"/>
      <c r="E56" s="135"/>
      <c r="F56" s="135"/>
      <c r="G56" s="135"/>
      <c r="H56" s="135"/>
      <c r="I56" s="135"/>
      <c r="J56" s="97">
        <v>0</v>
      </c>
    </row>
    <row r="57" spans="1:10" x14ac:dyDescent="0.35">
      <c r="C57" s="144"/>
      <c r="D57" s="135"/>
      <c r="E57" s="135"/>
      <c r="F57" s="135"/>
      <c r="G57" s="135"/>
      <c r="H57" s="135"/>
      <c r="I57" s="135"/>
      <c r="J57" s="135"/>
    </row>
    <row r="58" spans="1:10" x14ac:dyDescent="0.35">
      <c r="A58" s="8"/>
      <c r="B58" s="8"/>
      <c r="C58" s="97" t="s">
        <v>136</v>
      </c>
      <c r="D58" s="135"/>
      <c r="E58" s="135"/>
      <c r="F58" s="135"/>
      <c r="G58" s="135"/>
      <c r="H58" s="135"/>
      <c r="I58" s="135"/>
      <c r="J58" s="97" t="s">
        <v>135</v>
      </c>
    </row>
    <row r="59" spans="1:10" x14ac:dyDescent="0.35">
      <c r="A59" s="271" t="s">
        <v>7</v>
      </c>
      <c r="B59" s="63" t="s">
        <v>138</v>
      </c>
      <c r="C59" s="97">
        <v>0.17251723650392323</v>
      </c>
      <c r="D59" s="135"/>
      <c r="E59" s="135"/>
      <c r="F59" s="135"/>
      <c r="G59" s="135"/>
      <c r="H59" s="135"/>
      <c r="I59" s="135"/>
      <c r="J59" s="97">
        <v>0.74572490706319705</v>
      </c>
    </row>
    <row r="60" spans="1:10" x14ac:dyDescent="0.35">
      <c r="A60" s="271"/>
      <c r="B60" s="56" t="s">
        <v>139</v>
      </c>
      <c r="C60" s="97">
        <v>0.18786955047096693</v>
      </c>
      <c r="D60" s="135"/>
      <c r="E60" s="135"/>
      <c r="F60" s="135"/>
      <c r="G60" s="135"/>
      <c r="H60" s="135"/>
      <c r="I60" s="135"/>
      <c r="J60" s="97">
        <v>0.14126394052044611</v>
      </c>
    </row>
    <row r="61" spans="1:10" x14ac:dyDescent="0.35">
      <c r="A61" s="271"/>
      <c r="B61" s="63" t="s">
        <v>132</v>
      </c>
      <c r="C61" s="97">
        <v>0.29973875143112028</v>
      </c>
      <c r="D61" s="135"/>
      <c r="E61" s="135"/>
      <c r="F61" s="135"/>
      <c r="G61" s="135"/>
      <c r="H61" s="135"/>
      <c r="I61" s="135"/>
      <c r="J61" s="97">
        <v>9.1449814126394052E-2</v>
      </c>
    </row>
    <row r="62" spans="1:10" x14ac:dyDescent="0.35">
      <c r="A62" s="271"/>
      <c r="B62" s="63" t="s">
        <v>140</v>
      </c>
      <c r="C62" s="127">
        <v>0.16133331168001228</v>
      </c>
      <c r="D62" s="135"/>
      <c r="E62" s="135"/>
      <c r="F62" s="135"/>
      <c r="G62" s="135"/>
      <c r="H62" s="135"/>
      <c r="I62" s="135"/>
      <c r="J62" s="97">
        <v>1.412639405204461E-2</v>
      </c>
    </row>
    <row r="63" spans="1:10" x14ac:dyDescent="0.35">
      <c r="A63" s="271"/>
      <c r="B63" s="63" t="s">
        <v>127</v>
      </c>
      <c r="C63" s="127">
        <v>0.17854114991397738</v>
      </c>
      <c r="D63" s="135"/>
      <c r="E63" s="135"/>
      <c r="F63" s="135"/>
      <c r="G63" s="135"/>
      <c r="H63" s="135"/>
      <c r="I63" s="135"/>
      <c r="J63" s="97">
        <v>7.4349442379182153E-3</v>
      </c>
    </row>
    <row r="64" spans="1:10" x14ac:dyDescent="0.35">
      <c r="A64" s="271" t="s">
        <v>12</v>
      </c>
      <c r="B64" s="63" t="s">
        <v>138</v>
      </c>
      <c r="C64" s="69">
        <v>0.2816383518427728</v>
      </c>
      <c r="D64" s="135"/>
      <c r="E64" s="135"/>
      <c r="F64" s="135"/>
      <c r="G64" s="135"/>
      <c r="H64" s="135"/>
      <c r="I64" s="135"/>
      <c r="J64" s="97">
        <v>0.84892086330935257</v>
      </c>
    </row>
    <row r="65" spans="1:10" x14ac:dyDescent="0.35">
      <c r="A65" s="271"/>
      <c r="B65" s="56" t="s">
        <v>139</v>
      </c>
      <c r="C65" s="69">
        <v>0.17889497580627969</v>
      </c>
      <c r="D65" s="135"/>
      <c r="E65" s="135"/>
      <c r="F65" s="135"/>
      <c r="G65" s="135"/>
      <c r="H65" s="135"/>
      <c r="I65" s="135"/>
      <c r="J65" s="97">
        <v>8.6330935251798566E-2</v>
      </c>
    </row>
    <row r="66" spans="1:10" x14ac:dyDescent="0.35">
      <c r="A66" s="271"/>
      <c r="B66" s="63" t="s">
        <v>132</v>
      </c>
      <c r="C66" s="69">
        <v>0.23347472981902667</v>
      </c>
      <c r="D66" s="135"/>
      <c r="E66" s="135"/>
      <c r="F66" s="135"/>
      <c r="G66" s="135"/>
      <c r="H66" s="135"/>
      <c r="I66" s="135"/>
      <c r="J66" s="97">
        <v>5.0359712230215826E-2</v>
      </c>
    </row>
    <row r="67" spans="1:10" x14ac:dyDescent="0.35">
      <c r="A67" s="271"/>
      <c r="B67" s="63" t="s">
        <v>140</v>
      </c>
      <c r="C67" s="69">
        <v>0.3059919425319208</v>
      </c>
      <c r="D67" s="135"/>
      <c r="E67" s="135"/>
      <c r="F67" s="135"/>
      <c r="G67" s="135"/>
      <c r="H67" s="135"/>
      <c r="I67" s="135"/>
      <c r="J67" s="97">
        <v>1.4388489208633094E-2</v>
      </c>
    </row>
    <row r="68" spans="1:10" x14ac:dyDescent="0.35">
      <c r="A68" s="271"/>
      <c r="B68" s="63" t="s">
        <v>127</v>
      </c>
      <c r="C68" s="69">
        <v>0</v>
      </c>
      <c r="D68" s="135"/>
      <c r="E68" s="135"/>
      <c r="F68" s="135"/>
      <c r="G68" s="135"/>
      <c r="H68" s="135"/>
      <c r="I68" s="135"/>
      <c r="J68" s="97">
        <v>0</v>
      </c>
    </row>
  </sheetData>
  <mergeCells count="7">
    <mergeCell ref="A59:A63"/>
    <mergeCell ref="A64:A68"/>
    <mergeCell ref="AI24:AJ24"/>
    <mergeCell ref="A3:C3"/>
    <mergeCell ref="A47:A51"/>
    <mergeCell ref="A52:A56"/>
    <mergeCell ref="AI3:AK3"/>
  </mergeCells>
  <hyperlinks>
    <hyperlink ref="AB1" location="ÍNDICE!A1" display="INDICE"/>
  </hyperlink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F1" sqref="F1"/>
    </sheetView>
  </sheetViews>
  <sheetFormatPr baseColWidth="10" defaultRowHeight="14.5" x14ac:dyDescent="0.35"/>
  <cols>
    <col min="3" max="3" width="15.453125" customWidth="1"/>
    <col min="9" max="9" width="16.453125" customWidth="1"/>
  </cols>
  <sheetData>
    <row r="1" spans="1:12" x14ac:dyDescent="0.35">
      <c r="E1" s="43" t="s">
        <v>124</v>
      </c>
      <c r="F1" s="152" t="s">
        <v>125</v>
      </c>
      <c r="G1" s="198" t="s">
        <v>217</v>
      </c>
      <c r="H1" t="s">
        <v>237</v>
      </c>
    </row>
    <row r="2" spans="1:12" ht="18.5" x14ac:dyDescent="0.45">
      <c r="A2" s="64" t="s">
        <v>15</v>
      </c>
      <c r="C2" s="43"/>
      <c r="D2" s="44"/>
    </row>
    <row r="3" spans="1:12" ht="18.5" x14ac:dyDescent="0.45">
      <c r="A3" s="240"/>
      <c r="B3" s="240"/>
      <c r="C3" s="240"/>
      <c r="D3" s="240"/>
      <c r="E3" s="240"/>
      <c r="G3" s="148"/>
      <c r="H3" s="148"/>
      <c r="I3" s="148"/>
      <c r="J3" s="148"/>
      <c r="K3" s="148"/>
      <c r="L3" s="148"/>
    </row>
    <row r="4" spans="1:12" x14ac:dyDescent="0.35">
      <c r="A4" s="189" t="s">
        <v>156</v>
      </c>
      <c r="B4" s="189" t="s">
        <v>142</v>
      </c>
      <c r="C4" s="190" t="s">
        <v>143</v>
      </c>
      <c r="D4" s="190">
        <v>2019</v>
      </c>
      <c r="E4" s="190">
        <v>2020</v>
      </c>
      <c r="F4" s="188"/>
    </row>
    <row r="5" spans="1:12" x14ac:dyDescent="0.35">
      <c r="A5" s="280" t="s">
        <v>144</v>
      </c>
      <c r="B5" s="280" t="s">
        <v>144</v>
      </c>
      <c r="C5" s="186" t="s">
        <v>157</v>
      </c>
      <c r="D5" s="187">
        <v>639.23</v>
      </c>
      <c r="E5" s="212">
        <v>635.11999999999989</v>
      </c>
      <c r="F5" s="213"/>
      <c r="G5" s="135">
        <f t="shared" ref="G5:G23" si="0">E5/$E$23</f>
        <v>2.3549582713496886E-2</v>
      </c>
    </row>
    <row r="6" spans="1:12" x14ac:dyDescent="0.35">
      <c r="A6" s="281"/>
      <c r="B6" s="281"/>
      <c r="C6" s="186" t="s">
        <v>158</v>
      </c>
      <c r="D6" s="187">
        <v>689.9</v>
      </c>
      <c r="E6" s="211">
        <v>735.16999999999973</v>
      </c>
      <c r="F6" s="213"/>
      <c r="G6" s="135">
        <f t="shared" si="0"/>
        <v>2.7259331659342332E-2</v>
      </c>
    </row>
    <row r="7" spans="1:12" x14ac:dyDescent="0.35">
      <c r="A7" s="281"/>
      <c r="B7" s="281"/>
      <c r="C7" s="186" t="s">
        <v>159</v>
      </c>
      <c r="D7" s="187">
        <v>8104.49</v>
      </c>
      <c r="E7" s="211">
        <v>8549.2599999999929</v>
      </c>
      <c r="F7" s="213"/>
      <c r="G7" s="135">
        <f t="shared" si="0"/>
        <v>0.31699758393561889</v>
      </c>
    </row>
    <row r="8" spans="1:12" x14ac:dyDescent="0.35">
      <c r="A8" s="281"/>
      <c r="B8" s="282"/>
      <c r="C8" s="186" t="s">
        <v>160</v>
      </c>
      <c r="D8" s="187">
        <v>1968.68</v>
      </c>
      <c r="E8" s="211">
        <v>2089.6199999999972</v>
      </c>
      <c r="F8" s="213"/>
      <c r="G8" s="135">
        <f t="shared" si="0"/>
        <v>7.7480915464443412E-2</v>
      </c>
    </row>
    <row r="9" spans="1:12" x14ac:dyDescent="0.35">
      <c r="A9" s="281"/>
      <c r="B9" s="280" t="s">
        <v>148</v>
      </c>
      <c r="C9" s="186" t="s">
        <v>157</v>
      </c>
      <c r="D9" s="187">
        <v>59.83</v>
      </c>
      <c r="E9" s="212">
        <v>48.01</v>
      </c>
      <c r="F9" s="213"/>
      <c r="G9" s="178">
        <f t="shared" si="0"/>
        <v>1.7801603887060487E-3</v>
      </c>
    </row>
    <row r="10" spans="1:12" x14ac:dyDescent="0.35">
      <c r="A10" s="281"/>
      <c r="B10" s="281"/>
      <c r="C10" s="186" t="s">
        <v>158</v>
      </c>
      <c r="D10" s="187">
        <v>137.26</v>
      </c>
      <c r="E10" s="212">
        <v>125.31000000000004</v>
      </c>
      <c r="F10" s="213"/>
      <c r="G10" s="178">
        <f t="shared" si="0"/>
        <v>4.6463632224277244E-3</v>
      </c>
    </row>
    <row r="11" spans="1:12" x14ac:dyDescent="0.35">
      <c r="A11" s="281"/>
      <c r="B11" s="281"/>
      <c r="C11" s="186" t="s">
        <v>159</v>
      </c>
      <c r="D11" s="187">
        <v>403.39</v>
      </c>
      <c r="E11" s="212">
        <v>385.26000000000005</v>
      </c>
      <c r="F11" s="213"/>
      <c r="G11" s="178">
        <f t="shared" si="0"/>
        <v>1.4285036270628878E-2</v>
      </c>
    </row>
    <row r="12" spans="1:12" x14ac:dyDescent="0.35">
      <c r="A12" s="282"/>
      <c r="B12" s="282"/>
      <c r="C12" s="186" t="s">
        <v>160</v>
      </c>
      <c r="D12" s="187">
        <v>15.99</v>
      </c>
      <c r="E12" s="212">
        <v>8.6499999999999986</v>
      </c>
      <c r="F12" s="213"/>
      <c r="G12" s="179">
        <f t="shared" si="0"/>
        <v>3.207329173569531E-4</v>
      </c>
    </row>
    <row r="13" spans="1:12" x14ac:dyDescent="0.35">
      <c r="A13" s="280" t="s">
        <v>147</v>
      </c>
      <c r="B13" s="280" t="s">
        <v>144</v>
      </c>
      <c r="C13" s="186" t="s">
        <v>157</v>
      </c>
      <c r="D13" s="187">
        <v>762.62</v>
      </c>
      <c r="E13" s="212">
        <v>625.69000000000017</v>
      </c>
      <c r="F13" s="213"/>
      <c r="G13" s="135">
        <f t="shared" si="0"/>
        <v>2.3199928215152842E-2</v>
      </c>
    </row>
    <row r="14" spans="1:12" x14ac:dyDescent="0.35">
      <c r="A14" s="281"/>
      <c r="B14" s="281"/>
      <c r="C14" s="186" t="s">
        <v>158</v>
      </c>
      <c r="D14" s="187">
        <v>1326.79</v>
      </c>
      <c r="E14" s="212">
        <v>1029.8499999999999</v>
      </c>
      <c r="F14" s="213"/>
      <c r="G14" s="135">
        <f t="shared" si="0"/>
        <v>3.8185756640469158E-2</v>
      </c>
    </row>
    <row r="15" spans="1:12" x14ac:dyDescent="0.35">
      <c r="A15" s="281"/>
      <c r="B15" s="281"/>
      <c r="C15" s="186" t="s">
        <v>159</v>
      </c>
      <c r="D15" s="187">
        <v>2463.7600000000002</v>
      </c>
      <c r="E15" s="211">
        <v>2658.7500000000018</v>
      </c>
      <c r="F15" s="213"/>
      <c r="G15" s="135">
        <f t="shared" si="0"/>
        <v>9.8583658268531771E-2</v>
      </c>
    </row>
    <row r="16" spans="1:12" x14ac:dyDescent="0.35">
      <c r="A16" s="281"/>
      <c r="B16" s="282"/>
      <c r="C16" s="186" t="s">
        <v>160</v>
      </c>
      <c r="D16" s="187">
        <v>504.16</v>
      </c>
      <c r="E16" s="211">
        <v>530.59000000000049</v>
      </c>
      <c r="F16" s="213"/>
      <c r="G16" s="135">
        <f t="shared" si="0"/>
        <v>1.9673720071725541E-2</v>
      </c>
    </row>
    <row r="17" spans="1:11" x14ac:dyDescent="0.35">
      <c r="A17" s="281"/>
      <c r="B17" s="280" t="s">
        <v>148</v>
      </c>
      <c r="C17" s="186" t="s">
        <v>157</v>
      </c>
      <c r="D17" s="187">
        <v>205.86</v>
      </c>
      <c r="E17" s="212">
        <v>204.85000000000016</v>
      </c>
      <c r="F17" s="213"/>
      <c r="G17" s="178">
        <f t="shared" si="0"/>
        <v>7.5956229041123594E-3</v>
      </c>
    </row>
    <row r="18" spans="1:11" x14ac:dyDescent="0.35">
      <c r="A18" s="281"/>
      <c r="B18" s="281"/>
      <c r="C18" s="186" t="s">
        <v>158</v>
      </c>
      <c r="D18" s="187">
        <v>239.75</v>
      </c>
      <c r="E18" s="212">
        <v>202.12000000000012</v>
      </c>
      <c r="F18" s="213"/>
      <c r="G18" s="179">
        <f t="shared" si="0"/>
        <v>7.4943973706575046E-3</v>
      </c>
    </row>
    <row r="19" spans="1:11" x14ac:dyDescent="0.35">
      <c r="A19" s="281"/>
      <c r="B19" s="281"/>
      <c r="C19" s="186" t="s">
        <v>159</v>
      </c>
      <c r="D19" s="187">
        <v>394.81</v>
      </c>
      <c r="E19" s="212">
        <v>177.82000000000008</v>
      </c>
      <c r="F19" s="213"/>
      <c r="G19" s="178">
        <f t="shared" si="0"/>
        <v>6.5933788860593565E-3</v>
      </c>
    </row>
    <row r="20" spans="1:11" x14ac:dyDescent="0.35">
      <c r="A20" s="282"/>
      <c r="B20" s="282"/>
      <c r="C20" s="186" t="s">
        <v>160</v>
      </c>
      <c r="D20" s="187">
        <v>165.92</v>
      </c>
      <c r="E20" s="212">
        <v>137.82000000000005</v>
      </c>
      <c r="F20" s="213"/>
      <c r="G20" s="179">
        <f t="shared" si="0"/>
        <v>5.1102208867208438E-3</v>
      </c>
    </row>
    <row r="21" spans="1:11" x14ac:dyDescent="0.35">
      <c r="A21" s="274" t="s">
        <v>161</v>
      </c>
      <c r="B21" s="275"/>
      <c r="C21" s="276"/>
      <c r="D21" s="187">
        <v>813</v>
      </c>
      <c r="E21" s="212">
        <v>79.47</v>
      </c>
      <c r="F21" s="213"/>
      <c r="G21" s="178">
        <f t="shared" si="0"/>
        <v>2.9466641551857881E-3</v>
      </c>
    </row>
    <row r="22" spans="1:11" x14ac:dyDescent="0.35">
      <c r="A22" s="274" t="s">
        <v>162</v>
      </c>
      <c r="B22" s="275"/>
      <c r="C22" s="276"/>
      <c r="D22" s="187">
        <v>11379.76</v>
      </c>
      <c r="E22" s="212">
        <v>8746.1200000000063</v>
      </c>
      <c r="F22" s="213"/>
      <c r="G22" s="135">
        <f t="shared" si="0"/>
        <v>0.32429694602936382</v>
      </c>
    </row>
    <row r="23" spans="1:11" x14ac:dyDescent="0.35">
      <c r="A23" s="277" t="s">
        <v>214</v>
      </c>
      <c r="B23" s="278"/>
      <c r="C23" s="279"/>
      <c r="D23" s="187">
        <f>SUM(D5:D22)</f>
        <v>30275.200000000004</v>
      </c>
      <c r="E23" s="212">
        <v>26969.479999999996</v>
      </c>
      <c r="F23" s="213"/>
      <c r="G23" s="135">
        <f t="shared" si="0"/>
        <v>1</v>
      </c>
    </row>
    <row r="24" spans="1:11" x14ac:dyDescent="0.35">
      <c r="J24" s="111"/>
    </row>
    <row r="25" spans="1:11" x14ac:dyDescent="0.35">
      <c r="K25" s="111"/>
    </row>
  </sheetData>
  <mergeCells count="9">
    <mergeCell ref="A21:C21"/>
    <mergeCell ref="A22:C22"/>
    <mergeCell ref="A23:C23"/>
    <mergeCell ref="B5:B8"/>
    <mergeCell ref="B9:B12"/>
    <mergeCell ref="B13:B16"/>
    <mergeCell ref="B17:B20"/>
    <mergeCell ref="A13:A20"/>
    <mergeCell ref="A5:A12"/>
  </mergeCells>
  <hyperlinks>
    <hyperlink ref="F1" location="ÍNDICE!A1" display="I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2"/>
  <sheetViews>
    <sheetView zoomScaleNormal="100" workbookViewId="0">
      <selection activeCell="E1" sqref="E1"/>
    </sheetView>
  </sheetViews>
  <sheetFormatPr baseColWidth="10" defaultRowHeight="14.5" x14ac:dyDescent="0.35"/>
  <cols>
    <col min="1" max="1" width="28.1796875" bestFit="1" customWidth="1"/>
    <col min="2" max="2" width="13.7265625" customWidth="1"/>
    <col min="3" max="3" width="12.7265625" customWidth="1"/>
    <col min="4" max="4" width="13.54296875" customWidth="1"/>
    <col min="5" max="5" width="12.453125" customWidth="1"/>
    <col min="6" max="6" width="11.7265625" style="30" bestFit="1" customWidth="1"/>
    <col min="8" max="8" width="16.81640625" customWidth="1"/>
    <col min="9" max="9" width="15.81640625" customWidth="1"/>
  </cols>
  <sheetData>
    <row r="1" spans="1:17" x14ac:dyDescent="0.35">
      <c r="D1" s="43" t="s">
        <v>124</v>
      </c>
      <c r="E1" s="152" t="s">
        <v>125</v>
      </c>
      <c r="F1" s="198" t="s">
        <v>217</v>
      </c>
      <c r="G1" t="s">
        <v>218</v>
      </c>
    </row>
    <row r="2" spans="1:17" x14ac:dyDescent="0.35">
      <c r="D2" s="43"/>
      <c r="E2" s="197"/>
      <c r="F2" s="198"/>
      <c r="G2" t="s">
        <v>238</v>
      </c>
    </row>
    <row r="3" spans="1:17" x14ac:dyDescent="0.35">
      <c r="D3" s="43"/>
      <c r="E3" s="197"/>
      <c r="F3" s="198"/>
      <c r="G3" t="s">
        <v>219</v>
      </c>
    </row>
    <row r="4" spans="1:17" x14ac:dyDescent="0.35">
      <c r="G4" t="s">
        <v>246</v>
      </c>
    </row>
    <row r="5" spans="1:17" ht="23.5" x14ac:dyDescent="0.35">
      <c r="A5" s="262" t="s">
        <v>94</v>
      </c>
      <c r="B5" s="262"/>
      <c r="C5" s="262"/>
      <c r="D5" s="262"/>
      <c r="E5" s="1"/>
    </row>
    <row r="6" spans="1:17" ht="44.25" customHeight="1" x14ac:dyDescent="0.35">
      <c r="A6" s="257" t="s">
        <v>17</v>
      </c>
      <c r="B6" s="259" t="s">
        <v>252</v>
      </c>
      <c r="C6" s="260"/>
      <c r="D6" s="259" t="s">
        <v>212</v>
      </c>
      <c r="E6" s="260"/>
      <c r="F6" s="263" t="s">
        <v>256</v>
      </c>
      <c r="G6" s="264"/>
      <c r="H6" s="261" t="s">
        <v>254</v>
      </c>
      <c r="I6" s="261"/>
      <c r="J6" s="4"/>
      <c r="K6" s="4"/>
      <c r="L6" s="12"/>
      <c r="M6" s="12"/>
      <c r="N6" s="12"/>
      <c r="O6" s="12"/>
      <c r="P6" s="4"/>
      <c r="Q6" s="4"/>
    </row>
    <row r="7" spans="1:17" ht="15" customHeight="1" x14ac:dyDescent="0.35">
      <c r="A7" s="258"/>
      <c r="B7" s="79">
        <v>2019</v>
      </c>
      <c r="C7" s="82">
        <v>2020</v>
      </c>
      <c r="D7" s="79">
        <v>2019</v>
      </c>
      <c r="E7" s="79">
        <v>2020</v>
      </c>
      <c r="F7" s="238">
        <v>2019</v>
      </c>
      <c r="G7" s="238">
        <v>2020</v>
      </c>
      <c r="H7" s="79" t="s">
        <v>163</v>
      </c>
      <c r="I7" s="83" t="s">
        <v>164</v>
      </c>
      <c r="J7" s="4"/>
      <c r="K7" s="4"/>
      <c r="L7" s="12"/>
      <c r="M7" s="12"/>
      <c r="N7" s="12"/>
      <c r="O7" s="4"/>
      <c r="P7" s="4"/>
      <c r="Q7" s="4"/>
    </row>
    <row r="8" spans="1:17" x14ac:dyDescent="0.35">
      <c r="A8" s="5" t="s">
        <v>0</v>
      </c>
      <c r="B8" s="103">
        <v>1594.2599999999998</v>
      </c>
      <c r="C8" s="103">
        <v>1632.15</v>
      </c>
      <c r="D8" s="103">
        <v>2566</v>
      </c>
      <c r="E8" s="103">
        <v>2262</v>
      </c>
      <c r="F8" s="84">
        <f>IFERROR(B8/D8,"")</f>
        <v>0.62130163678877626</v>
      </c>
      <c r="G8" s="84">
        <f>IFERROR(C8/E8,"")</f>
        <v>0.72155172413793112</v>
      </c>
      <c r="H8" s="85">
        <f>C8-B8</f>
        <v>37.890000000000327</v>
      </c>
      <c r="I8" s="84">
        <f>(C8/B8)-1</f>
        <v>2.3766512363102787E-2</v>
      </c>
      <c r="J8" s="4"/>
      <c r="K8" s="4"/>
      <c r="L8" s="4"/>
      <c r="M8" s="4"/>
      <c r="N8" s="4"/>
      <c r="O8" s="4"/>
      <c r="P8" s="4"/>
      <c r="Q8" s="4"/>
    </row>
    <row r="9" spans="1:17" x14ac:dyDescent="0.35">
      <c r="A9" s="7" t="s">
        <v>18</v>
      </c>
      <c r="B9" s="96">
        <v>168.59000000000003</v>
      </c>
      <c r="C9" s="96">
        <v>177.57</v>
      </c>
      <c r="D9" s="96">
        <v>148</v>
      </c>
      <c r="E9" s="96">
        <v>185</v>
      </c>
      <c r="F9" s="86">
        <f t="shared" ref="F9:F71" si="0">IFERROR(B9/D9,"")</f>
        <v>1.1391216216216218</v>
      </c>
      <c r="G9" s="86">
        <f t="shared" ref="G9:G71" si="1">IFERROR(C9/E9,"")</f>
        <v>0.95983783783783783</v>
      </c>
      <c r="H9" s="87">
        <f t="shared" ref="H9:H51" si="2">C9-B9</f>
        <v>8.9799999999999613</v>
      </c>
      <c r="I9" s="69">
        <f t="shared" ref="I9:I36" si="3">(C9/B9)-1</f>
        <v>5.3265318227652569E-2</v>
      </c>
      <c r="J9" s="4"/>
      <c r="K9" s="4"/>
      <c r="L9" s="4"/>
      <c r="M9" s="4"/>
      <c r="N9" s="4"/>
      <c r="O9" s="4"/>
      <c r="P9" s="4"/>
      <c r="Q9" s="4"/>
    </row>
    <row r="10" spans="1:17" x14ac:dyDescent="0.35">
      <c r="A10" s="7" t="s">
        <v>19</v>
      </c>
      <c r="B10" s="96">
        <v>5.77</v>
      </c>
      <c r="C10" s="96">
        <v>28.540000000000003</v>
      </c>
      <c r="D10" s="96">
        <v>80</v>
      </c>
      <c r="E10" s="96">
        <v>84</v>
      </c>
      <c r="F10" s="86">
        <f t="shared" si="0"/>
        <v>7.2124999999999995E-2</v>
      </c>
      <c r="G10" s="86">
        <f t="shared" si="1"/>
        <v>0.33976190476190482</v>
      </c>
      <c r="H10" s="87">
        <f>C10-B10</f>
        <v>22.770000000000003</v>
      </c>
      <c r="I10" s="69">
        <f t="shared" si="3"/>
        <v>3.9462738301559801</v>
      </c>
      <c r="J10" s="4"/>
      <c r="K10" s="4"/>
      <c r="L10" s="4"/>
      <c r="M10" s="4"/>
      <c r="N10" s="4"/>
      <c r="O10" s="4"/>
      <c r="P10" s="4"/>
      <c r="Q10" s="4"/>
    </row>
    <row r="11" spans="1:17" x14ac:dyDescent="0.35">
      <c r="A11" s="7" t="s">
        <v>20</v>
      </c>
      <c r="B11" s="96">
        <v>91.02</v>
      </c>
      <c r="C11" s="96">
        <v>73.769999999999982</v>
      </c>
      <c r="D11" s="96">
        <v>109</v>
      </c>
      <c r="E11" s="96">
        <v>76</v>
      </c>
      <c r="F11" s="86">
        <f t="shared" si="0"/>
        <v>0.83504587155963295</v>
      </c>
      <c r="G11" s="86">
        <f t="shared" si="1"/>
        <v>0.97065789473684183</v>
      </c>
      <c r="H11" s="87">
        <f t="shared" si="2"/>
        <v>-17.250000000000014</v>
      </c>
      <c r="I11" s="69">
        <f t="shared" si="3"/>
        <v>-0.18951878707976288</v>
      </c>
      <c r="J11" s="4"/>
      <c r="K11" s="4"/>
      <c r="L11" s="4"/>
      <c r="M11" s="4"/>
      <c r="N11" s="4"/>
      <c r="O11" s="4"/>
      <c r="P11" s="4"/>
      <c r="Q11" s="4"/>
    </row>
    <row r="12" spans="1:17" x14ac:dyDescent="0.35">
      <c r="A12" s="7" t="s">
        <v>21</v>
      </c>
      <c r="B12" s="96">
        <v>272.14999999999992</v>
      </c>
      <c r="C12" s="96">
        <v>327.3</v>
      </c>
      <c r="D12" s="96">
        <v>576</v>
      </c>
      <c r="E12" s="96">
        <v>623</v>
      </c>
      <c r="F12" s="86">
        <f t="shared" si="0"/>
        <v>0.47248263888888875</v>
      </c>
      <c r="G12" s="86">
        <f t="shared" si="1"/>
        <v>0.52536115569823438</v>
      </c>
      <c r="H12" s="87">
        <f t="shared" si="2"/>
        <v>55.150000000000091</v>
      </c>
      <c r="I12" s="69">
        <f t="shared" si="3"/>
        <v>0.20264559985302255</v>
      </c>
      <c r="J12" s="4"/>
      <c r="K12" s="4"/>
      <c r="L12" s="4"/>
      <c r="M12" s="4"/>
      <c r="N12" s="4"/>
      <c r="O12" s="4"/>
      <c r="P12" s="4"/>
      <c r="Q12" s="4"/>
    </row>
    <row r="13" spans="1:17" x14ac:dyDescent="0.35">
      <c r="A13" s="7" t="s">
        <v>22</v>
      </c>
      <c r="B13" s="96">
        <v>96.27</v>
      </c>
      <c r="C13" s="96">
        <v>205.13</v>
      </c>
      <c r="D13" s="96">
        <v>650</v>
      </c>
      <c r="E13" s="96">
        <v>455</v>
      </c>
      <c r="F13" s="86">
        <f t="shared" si="0"/>
        <v>0.1481076923076923</v>
      </c>
      <c r="G13" s="86">
        <f t="shared" si="1"/>
        <v>0.45083516483516484</v>
      </c>
      <c r="H13" s="87">
        <f t="shared" si="2"/>
        <v>108.86</v>
      </c>
      <c r="I13" s="69">
        <f t="shared" si="3"/>
        <v>1.1307780201516566</v>
      </c>
      <c r="J13" s="4"/>
      <c r="K13" s="4"/>
      <c r="L13" s="4"/>
      <c r="M13" s="4"/>
      <c r="N13" s="4"/>
      <c r="O13" s="4"/>
      <c r="P13" s="4"/>
      <c r="Q13" s="4"/>
    </row>
    <row r="14" spans="1:17" x14ac:dyDescent="0.35">
      <c r="A14" s="7" t="s">
        <v>23</v>
      </c>
      <c r="B14" s="96">
        <v>82.320000000000036</v>
      </c>
      <c r="C14" s="96">
        <v>105.72</v>
      </c>
      <c r="D14" s="96">
        <v>186</v>
      </c>
      <c r="E14" s="96">
        <v>166</v>
      </c>
      <c r="F14" s="86">
        <f t="shared" si="0"/>
        <v>0.44258064516129053</v>
      </c>
      <c r="G14" s="86">
        <f t="shared" si="1"/>
        <v>0.63686746987951803</v>
      </c>
      <c r="H14" s="87">
        <f t="shared" si="2"/>
        <v>23.399999999999963</v>
      </c>
      <c r="I14" s="69">
        <f t="shared" si="3"/>
        <v>0.28425655976676323</v>
      </c>
      <c r="J14" s="4"/>
      <c r="K14" s="4"/>
      <c r="L14" s="4"/>
      <c r="M14" s="4"/>
      <c r="N14" s="4"/>
      <c r="O14" s="4"/>
      <c r="P14" s="4"/>
      <c r="Q14" s="4"/>
    </row>
    <row r="15" spans="1:17" x14ac:dyDescent="0.35">
      <c r="A15" s="7" t="s">
        <v>24</v>
      </c>
      <c r="B15" s="96">
        <v>2.6300000000000003</v>
      </c>
      <c r="C15" s="96">
        <v>13.67</v>
      </c>
      <c r="D15" s="96">
        <v>90</v>
      </c>
      <c r="E15" s="96">
        <v>93</v>
      </c>
      <c r="F15" s="86">
        <f t="shared" si="0"/>
        <v>2.9222222222222226E-2</v>
      </c>
      <c r="G15" s="86">
        <f t="shared" si="1"/>
        <v>0.14698924731182797</v>
      </c>
      <c r="H15" s="87">
        <f t="shared" si="2"/>
        <v>11.04</v>
      </c>
      <c r="I15" s="69">
        <f t="shared" si="3"/>
        <v>4.1977186311787067</v>
      </c>
      <c r="J15" s="4"/>
      <c r="K15" s="4"/>
      <c r="L15" s="4"/>
      <c r="M15" s="4"/>
      <c r="N15" s="4"/>
      <c r="O15" s="4"/>
      <c r="P15" s="4"/>
      <c r="Q15" s="4"/>
    </row>
    <row r="16" spans="1:17" x14ac:dyDescent="0.35">
      <c r="A16" s="7" t="s">
        <v>25</v>
      </c>
      <c r="B16" s="96">
        <v>875.51</v>
      </c>
      <c r="C16" s="96">
        <v>700.45</v>
      </c>
      <c r="D16" s="96">
        <v>727</v>
      </c>
      <c r="E16" s="96">
        <v>580</v>
      </c>
      <c r="F16" s="86">
        <f t="shared" si="0"/>
        <v>1.2042778541953232</v>
      </c>
      <c r="G16" s="86">
        <f t="shared" si="1"/>
        <v>1.2076724137931034</v>
      </c>
      <c r="H16" s="87">
        <f>C16-B16</f>
        <v>-175.05999999999995</v>
      </c>
      <c r="I16" s="69">
        <f t="shared" si="3"/>
        <v>-0.19995202796084566</v>
      </c>
      <c r="J16" s="4"/>
      <c r="K16" s="4"/>
      <c r="L16" s="4"/>
      <c r="M16" s="4"/>
      <c r="N16" s="4"/>
      <c r="O16" s="4"/>
      <c r="P16" s="4"/>
      <c r="Q16" s="4"/>
    </row>
    <row r="17" spans="1:17" x14ac:dyDescent="0.35">
      <c r="A17" s="5" t="s">
        <v>1</v>
      </c>
      <c r="B17" s="103">
        <v>12894.08</v>
      </c>
      <c r="C17" s="103">
        <f>SUM(C18:C20)</f>
        <v>12269.290000000008</v>
      </c>
      <c r="D17" s="103">
        <v>12837</v>
      </c>
      <c r="E17" s="103">
        <v>12032</v>
      </c>
      <c r="F17" s="84">
        <f t="shared" si="0"/>
        <v>1.0044465217729999</v>
      </c>
      <c r="G17" s="84">
        <f t="shared" si="1"/>
        <v>1.019721575797873</v>
      </c>
      <c r="H17" s="85">
        <f t="shared" si="2"/>
        <v>-624.78999999999178</v>
      </c>
      <c r="I17" s="84">
        <f>(C17/B17)-1</f>
        <v>-4.8455570308233886E-2</v>
      </c>
      <c r="J17" s="4"/>
      <c r="K17" s="4"/>
      <c r="L17" s="4"/>
      <c r="M17" s="4"/>
      <c r="N17" s="4"/>
      <c r="O17" s="4"/>
      <c r="P17" s="4"/>
      <c r="Q17" s="4"/>
    </row>
    <row r="18" spans="1:17" x14ac:dyDescent="0.35">
      <c r="A18" s="7" t="s">
        <v>26</v>
      </c>
      <c r="B18" s="96">
        <v>6396.1200000000026</v>
      </c>
      <c r="C18" s="96">
        <v>6007.2000000000089</v>
      </c>
      <c r="D18" s="96">
        <v>6225</v>
      </c>
      <c r="E18" s="96">
        <v>5794</v>
      </c>
      <c r="F18" s="86">
        <f t="shared" si="0"/>
        <v>1.0274891566265065</v>
      </c>
      <c r="G18" s="86">
        <f t="shared" si="1"/>
        <v>1.0367966862271329</v>
      </c>
      <c r="H18" s="87">
        <f t="shared" si="2"/>
        <v>-388.91999999999371</v>
      </c>
      <c r="I18" s="69">
        <f t="shared" si="3"/>
        <v>-6.0805613403124625E-2</v>
      </c>
      <c r="J18" s="4"/>
      <c r="K18" s="4"/>
      <c r="L18" s="4"/>
      <c r="M18" s="4"/>
      <c r="N18" s="4"/>
      <c r="O18" s="4"/>
      <c r="P18" s="4"/>
      <c r="Q18" s="4"/>
    </row>
    <row r="19" spans="1:17" x14ac:dyDescent="0.35">
      <c r="A19" s="7" t="s">
        <v>27</v>
      </c>
      <c r="B19" s="96">
        <v>1659.309999999999</v>
      </c>
      <c r="C19" s="96">
        <v>1546.9199999999996</v>
      </c>
      <c r="D19" s="96">
        <v>1687</v>
      </c>
      <c r="E19" s="96">
        <v>1627</v>
      </c>
      <c r="F19" s="86">
        <f t="shared" si="0"/>
        <v>0.98358624777711856</v>
      </c>
      <c r="G19" s="86">
        <f t="shared" si="1"/>
        <v>0.95078057775046076</v>
      </c>
      <c r="H19" s="87">
        <f t="shared" si="2"/>
        <v>-112.38999999999942</v>
      </c>
      <c r="I19" s="69">
        <f t="shared" si="3"/>
        <v>-6.7732973344341585E-2</v>
      </c>
      <c r="J19" s="4"/>
      <c r="K19" s="4"/>
      <c r="L19" s="4"/>
      <c r="M19" s="4"/>
      <c r="N19" s="4"/>
      <c r="O19" s="4"/>
      <c r="P19" s="4"/>
      <c r="Q19" s="4"/>
    </row>
    <row r="20" spans="1:17" x14ac:dyDescent="0.35">
      <c r="A20" s="7" t="s">
        <v>28</v>
      </c>
      <c r="B20" s="96">
        <v>4838.649999999996</v>
      </c>
      <c r="C20" s="96">
        <v>4715.170000000001</v>
      </c>
      <c r="D20" s="96">
        <v>4925</v>
      </c>
      <c r="E20" s="96">
        <v>4611</v>
      </c>
      <c r="F20" s="86">
        <f t="shared" si="0"/>
        <v>0.98246700507614126</v>
      </c>
      <c r="G20" s="86">
        <f t="shared" si="1"/>
        <v>1.0225916287139452</v>
      </c>
      <c r="H20" s="87">
        <f t="shared" si="2"/>
        <v>-123.47999999999502</v>
      </c>
      <c r="I20" s="69">
        <f t="shared" si="3"/>
        <v>-2.5519514740680815E-2</v>
      </c>
      <c r="J20" s="4"/>
      <c r="K20" s="4"/>
      <c r="L20" s="4"/>
      <c r="M20" s="4"/>
      <c r="N20" s="4"/>
      <c r="O20" s="4"/>
      <c r="P20" s="4"/>
      <c r="Q20" s="4"/>
    </row>
    <row r="21" spans="1:17" x14ac:dyDescent="0.35">
      <c r="A21" s="9" t="s">
        <v>2</v>
      </c>
      <c r="B21" s="103">
        <v>1881.8999999999994</v>
      </c>
      <c r="C21" s="103">
        <v>1806.13</v>
      </c>
      <c r="D21" s="103">
        <v>2515</v>
      </c>
      <c r="E21" s="103">
        <v>2340</v>
      </c>
      <c r="F21" s="84">
        <f t="shared" si="0"/>
        <v>0.74827037773359817</v>
      </c>
      <c r="G21" s="84">
        <f t="shared" si="1"/>
        <v>0.77185042735042741</v>
      </c>
      <c r="H21" s="85">
        <f t="shared" si="2"/>
        <v>-75.7699999999993</v>
      </c>
      <c r="I21" s="84">
        <f t="shared" si="3"/>
        <v>-4.026250066422199E-2</v>
      </c>
      <c r="J21" s="4"/>
      <c r="K21" s="4"/>
      <c r="L21" s="4"/>
      <c r="M21" s="4"/>
      <c r="N21" s="4"/>
      <c r="O21" s="4"/>
      <c r="P21" s="4"/>
      <c r="Q21" s="4"/>
    </row>
    <row r="22" spans="1:17" x14ac:dyDescent="0.35">
      <c r="A22" s="7" t="s">
        <v>29</v>
      </c>
      <c r="B22" s="96">
        <v>144.00000000000003</v>
      </c>
      <c r="C22" s="96">
        <v>150.03000000000003</v>
      </c>
      <c r="D22" s="96">
        <v>402</v>
      </c>
      <c r="E22" s="96">
        <v>344</v>
      </c>
      <c r="F22" s="86">
        <f t="shared" si="0"/>
        <v>0.35820895522388069</v>
      </c>
      <c r="G22" s="86">
        <f t="shared" si="1"/>
        <v>0.43613372093023267</v>
      </c>
      <c r="H22" s="87">
        <f t="shared" si="2"/>
        <v>6.0300000000000011</v>
      </c>
      <c r="I22" s="69">
        <f t="shared" si="3"/>
        <v>4.1875000000000107E-2</v>
      </c>
      <c r="J22" s="4"/>
      <c r="K22" s="4"/>
      <c r="L22" s="4"/>
      <c r="M22" s="4"/>
      <c r="N22" s="4"/>
      <c r="O22" s="4"/>
      <c r="P22" s="4"/>
      <c r="Q22" s="4"/>
    </row>
    <row r="23" spans="1:17" x14ac:dyDescent="0.35">
      <c r="A23" s="7" t="s">
        <v>30</v>
      </c>
      <c r="B23" s="96">
        <v>65.02</v>
      </c>
      <c r="C23" s="96">
        <v>67.37</v>
      </c>
      <c r="D23" s="96">
        <v>347</v>
      </c>
      <c r="E23" s="96">
        <v>337</v>
      </c>
      <c r="F23" s="86">
        <f t="shared" si="0"/>
        <v>0.18737752161383284</v>
      </c>
      <c r="G23" s="86">
        <f t="shared" si="1"/>
        <v>0.19991097922848666</v>
      </c>
      <c r="H23" s="87">
        <f t="shared" si="2"/>
        <v>2.3500000000000085</v>
      </c>
      <c r="I23" s="69">
        <f t="shared" si="3"/>
        <v>3.6142725315287727E-2</v>
      </c>
      <c r="J23" s="4"/>
      <c r="K23" s="4"/>
      <c r="L23" s="4"/>
      <c r="M23" s="4"/>
      <c r="N23" s="4"/>
      <c r="O23" s="4"/>
      <c r="P23" s="4"/>
      <c r="Q23" s="4"/>
    </row>
    <row r="24" spans="1:17" x14ac:dyDescent="0.35">
      <c r="A24" s="7" t="s">
        <v>31</v>
      </c>
      <c r="B24" s="96">
        <v>1672.8799999999994</v>
      </c>
      <c r="C24" s="96">
        <v>1588.73</v>
      </c>
      <c r="D24" s="96">
        <v>1766</v>
      </c>
      <c r="E24" s="96">
        <v>1659</v>
      </c>
      <c r="F24" s="86">
        <f t="shared" si="0"/>
        <v>0.94727066817667016</v>
      </c>
      <c r="G24" s="86">
        <f t="shared" si="1"/>
        <v>0.95764315852923454</v>
      </c>
      <c r="H24" s="87">
        <f t="shared" si="2"/>
        <v>-84.149999999999409</v>
      </c>
      <c r="I24" s="69">
        <f t="shared" si="3"/>
        <v>-5.0302472382956043E-2</v>
      </c>
      <c r="J24" s="4"/>
      <c r="K24" s="4"/>
      <c r="L24" s="4"/>
      <c r="M24" s="4"/>
      <c r="N24" s="4"/>
      <c r="O24" s="4"/>
      <c r="P24" s="4"/>
      <c r="Q24" s="4"/>
    </row>
    <row r="25" spans="1:17" x14ac:dyDescent="0.35">
      <c r="A25" s="9" t="s">
        <v>3</v>
      </c>
      <c r="B25" s="103">
        <v>28.290000000000003</v>
      </c>
      <c r="C25" s="103">
        <v>28.28</v>
      </c>
      <c r="D25" s="103">
        <v>54</v>
      </c>
      <c r="E25" s="103">
        <v>54</v>
      </c>
      <c r="F25" s="84">
        <f t="shared" si="0"/>
        <v>0.52388888888888896</v>
      </c>
      <c r="G25" s="84">
        <f t="shared" si="1"/>
        <v>0.52370370370370367</v>
      </c>
      <c r="H25" s="85">
        <f t="shared" si="2"/>
        <v>-1.0000000000001563E-2</v>
      </c>
      <c r="I25" s="167">
        <f t="shared" si="3"/>
        <v>-3.5348179568761573E-4</v>
      </c>
      <c r="J25" s="4"/>
      <c r="K25" s="4"/>
      <c r="L25" s="4"/>
      <c r="M25" s="4"/>
      <c r="N25" s="4"/>
      <c r="O25" s="4"/>
      <c r="P25" s="4"/>
      <c r="Q25" s="4"/>
    </row>
    <row r="26" spans="1:17" x14ac:dyDescent="0.35">
      <c r="A26" s="7" t="s">
        <v>32</v>
      </c>
      <c r="B26" s="96">
        <v>1.9600000000000002</v>
      </c>
      <c r="C26" s="96">
        <v>1.5500000000000003</v>
      </c>
      <c r="D26" s="96">
        <v>24</v>
      </c>
      <c r="E26" s="96">
        <v>24</v>
      </c>
      <c r="F26" s="86">
        <f t="shared" si="0"/>
        <v>8.1666666666666679E-2</v>
      </c>
      <c r="G26" s="86">
        <f t="shared" si="1"/>
        <v>6.458333333333334E-2</v>
      </c>
      <c r="H26" s="87">
        <f t="shared" si="2"/>
        <v>-0.40999999999999992</v>
      </c>
      <c r="I26" s="69">
        <f t="shared" si="3"/>
        <v>-0.20918367346938771</v>
      </c>
      <c r="J26" s="4"/>
      <c r="K26" s="4"/>
      <c r="L26" s="4"/>
      <c r="M26" s="4"/>
      <c r="N26" s="4"/>
      <c r="O26" s="4"/>
      <c r="P26" s="4"/>
      <c r="Q26" s="4"/>
    </row>
    <row r="27" spans="1:17" x14ac:dyDescent="0.35">
      <c r="A27" s="7" t="s">
        <v>33</v>
      </c>
      <c r="B27" s="96">
        <v>1.84</v>
      </c>
      <c r="C27" s="96">
        <v>1.8400000000000003</v>
      </c>
      <c r="D27" s="96">
        <v>2</v>
      </c>
      <c r="E27" s="96">
        <v>2</v>
      </c>
      <c r="F27" s="86">
        <f t="shared" si="0"/>
        <v>0.92</v>
      </c>
      <c r="G27" s="86">
        <f t="shared" si="1"/>
        <v>0.92000000000000015</v>
      </c>
      <c r="H27" s="87">
        <f t="shared" si="2"/>
        <v>0</v>
      </c>
      <c r="I27" s="69">
        <f t="shared" si="3"/>
        <v>0</v>
      </c>
      <c r="J27" s="4"/>
      <c r="K27" s="4"/>
      <c r="L27" s="4"/>
      <c r="M27" s="4"/>
      <c r="N27" s="4"/>
      <c r="O27" s="4"/>
      <c r="P27" s="4"/>
      <c r="Q27" s="4"/>
    </row>
    <row r="28" spans="1:17" x14ac:dyDescent="0.35">
      <c r="A28" s="7" t="s">
        <v>34</v>
      </c>
      <c r="B28" s="96">
        <v>1.06</v>
      </c>
      <c r="C28" s="96">
        <v>1.3900000000000001</v>
      </c>
      <c r="D28" s="96">
        <v>3</v>
      </c>
      <c r="E28" s="96">
        <v>3</v>
      </c>
      <c r="F28" s="86">
        <f t="shared" si="0"/>
        <v>0.35333333333333333</v>
      </c>
      <c r="G28" s="86">
        <f t="shared" si="1"/>
        <v>0.46333333333333337</v>
      </c>
      <c r="H28" s="87">
        <f t="shared" si="2"/>
        <v>0.33000000000000007</v>
      </c>
      <c r="I28" s="69">
        <f t="shared" si="3"/>
        <v>0.31132075471698117</v>
      </c>
      <c r="J28" s="4"/>
      <c r="K28" s="4"/>
      <c r="L28" s="4"/>
      <c r="M28" s="4"/>
      <c r="N28" s="4"/>
      <c r="O28" s="4"/>
      <c r="P28" s="4"/>
      <c r="Q28" s="4"/>
    </row>
    <row r="29" spans="1:17" x14ac:dyDescent="0.35">
      <c r="A29" s="7" t="s">
        <v>35</v>
      </c>
      <c r="B29" s="96">
        <v>2.4299999999999997</v>
      </c>
      <c r="C29" s="96">
        <v>2.37</v>
      </c>
      <c r="D29" s="96">
        <v>5</v>
      </c>
      <c r="E29" s="96">
        <v>5</v>
      </c>
      <c r="F29" s="86">
        <f t="shared" si="0"/>
        <v>0.48599999999999993</v>
      </c>
      <c r="G29" s="86">
        <f t="shared" si="1"/>
        <v>0.47400000000000003</v>
      </c>
      <c r="H29" s="87">
        <f t="shared" si="2"/>
        <v>-5.9999999999999609E-2</v>
      </c>
      <c r="I29" s="69">
        <f t="shared" si="3"/>
        <v>-2.4691358024691246E-2</v>
      </c>
      <c r="J29" s="4"/>
      <c r="K29" s="4"/>
      <c r="L29" s="4"/>
      <c r="M29" s="4"/>
      <c r="N29" s="4"/>
      <c r="O29" s="4"/>
      <c r="P29" s="4"/>
      <c r="Q29" s="4"/>
    </row>
    <row r="30" spans="1:17" x14ac:dyDescent="0.35">
      <c r="A30" s="7" t="s">
        <v>36</v>
      </c>
      <c r="B30" s="96">
        <v>0.12</v>
      </c>
      <c r="C30" s="96">
        <v>0.12</v>
      </c>
      <c r="D30" s="96">
        <v>0</v>
      </c>
      <c r="E30" s="96">
        <v>0</v>
      </c>
      <c r="F30" s="86" t="str">
        <f t="shared" si="0"/>
        <v/>
      </c>
      <c r="G30" s="86" t="str">
        <f t="shared" si="1"/>
        <v/>
      </c>
      <c r="H30" s="87">
        <f t="shared" si="2"/>
        <v>0</v>
      </c>
      <c r="I30" s="69">
        <f t="shared" si="3"/>
        <v>0</v>
      </c>
      <c r="J30" s="4"/>
      <c r="K30" s="4"/>
      <c r="L30" s="4"/>
      <c r="M30" s="4"/>
      <c r="N30" s="4"/>
      <c r="O30" s="4"/>
      <c r="P30" s="4"/>
      <c r="Q30" s="4"/>
    </row>
    <row r="31" spans="1:17" x14ac:dyDescent="0.35">
      <c r="A31" s="7" t="s">
        <v>37</v>
      </c>
      <c r="B31" s="96">
        <v>0.41000000000000003</v>
      </c>
      <c r="C31" s="96">
        <v>0.41000000000000003</v>
      </c>
      <c r="D31" s="96">
        <v>0</v>
      </c>
      <c r="E31" s="96">
        <v>0</v>
      </c>
      <c r="F31" s="86" t="str">
        <f t="shared" si="0"/>
        <v/>
      </c>
      <c r="G31" s="86" t="str">
        <f t="shared" si="1"/>
        <v/>
      </c>
      <c r="H31" s="87">
        <f t="shared" si="2"/>
        <v>0</v>
      </c>
      <c r="I31" s="69">
        <f t="shared" si="3"/>
        <v>0</v>
      </c>
      <c r="J31" s="4"/>
      <c r="K31" s="4"/>
      <c r="L31" s="4"/>
      <c r="M31" s="4"/>
      <c r="N31" s="4"/>
      <c r="O31" s="4"/>
      <c r="P31" s="4"/>
      <c r="Q31" s="4"/>
    </row>
    <row r="32" spans="1:17" x14ac:dyDescent="0.35">
      <c r="A32" s="7" t="s">
        <v>38</v>
      </c>
      <c r="B32" s="96">
        <v>20.470000000000002</v>
      </c>
      <c r="C32" s="96">
        <v>20.6</v>
      </c>
      <c r="D32" s="96">
        <v>20</v>
      </c>
      <c r="E32" s="96">
        <v>20</v>
      </c>
      <c r="F32" s="86">
        <f t="shared" si="0"/>
        <v>1.0235000000000001</v>
      </c>
      <c r="G32" s="86">
        <f t="shared" si="1"/>
        <v>1.03</v>
      </c>
      <c r="H32" s="87">
        <f t="shared" si="2"/>
        <v>0.12999999999999901</v>
      </c>
      <c r="I32" s="69">
        <f t="shared" si="3"/>
        <v>6.3507572056666906E-3</v>
      </c>
      <c r="J32" s="4"/>
      <c r="K32" s="4"/>
      <c r="L32" s="4"/>
      <c r="M32" s="4"/>
      <c r="N32" s="4"/>
      <c r="O32" s="4"/>
      <c r="P32" s="4"/>
      <c r="Q32" s="4"/>
    </row>
    <row r="33" spans="1:17" x14ac:dyDescent="0.35">
      <c r="A33" s="9" t="s">
        <v>4</v>
      </c>
      <c r="B33" s="103">
        <v>1021.8399999999997</v>
      </c>
      <c r="C33" s="103">
        <v>1684.0700000000006</v>
      </c>
      <c r="D33" s="103">
        <v>2133</v>
      </c>
      <c r="E33" s="103">
        <v>1924</v>
      </c>
      <c r="F33" s="84">
        <f t="shared" si="0"/>
        <v>0.47906235349273307</v>
      </c>
      <c r="G33" s="84">
        <f t="shared" si="1"/>
        <v>0.87529625779625808</v>
      </c>
      <c r="H33" s="85">
        <f t="shared" si="2"/>
        <v>662.23000000000093</v>
      </c>
      <c r="I33" s="84">
        <f t="shared" si="3"/>
        <v>0.6480760197291171</v>
      </c>
      <c r="J33" s="4"/>
      <c r="K33" s="4"/>
      <c r="L33" s="4"/>
      <c r="M33" s="4"/>
      <c r="N33" s="4"/>
      <c r="O33" s="4"/>
      <c r="P33" s="4"/>
      <c r="Q33" s="4"/>
    </row>
    <row r="34" spans="1:17" x14ac:dyDescent="0.35">
      <c r="A34" s="7" t="s">
        <v>39</v>
      </c>
      <c r="B34" s="96">
        <v>965.10999999999979</v>
      </c>
      <c r="C34" s="96">
        <v>1593.9000000000005</v>
      </c>
      <c r="D34" s="96">
        <v>1762</v>
      </c>
      <c r="E34" s="96">
        <v>1710</v>
      </c>
      <c r="F34" s="86">
        <f t="shared" si="0"/>
        <v>0.54773552780930745</v>
      </c>
      <c r="G34" s="86">
        <f t="shared" si="1"/>
        <v>0.9321052631578951</v>
      </c>
      <c r="H34" s="87">
        <f t="shared" si="2"/>
        <v>628.79000000000076</v>
      </c>
      <c r="I34" s="69">
        <f t="shared" si="3"/>
        <v>0.65152158821274342</v>
      </c>
      <c r="J34" s="4"/>
      <c r="K34" s="4"/>
      <c r="L34" s="4"/>
      <c r="M34" s="4"/>
      <c r="N34" s="4"/>
      <c r="O34" s="4"/>
      <c r="P34" s="4"/>
      <c r="Q34" s="4"/>
    </row>
    <row r="35" spans="1:17" x14ac:dyDescent="0.35">
      <c r="A35" s="7" t="s">
        <v>40</v>
      </c>
      <c r="B35" s="96">
        <v>6.8999999999999995</v>
      </c>
      <c r="C35" s="96">
        <v>22.990000000000006</v>
      </c>
      <c r="D35" s="96">
        <v>28</v>
      </c>
      <c r="E35" s="96">
        <v>22</v>
      </c>
      <c r="F35" s="86">
        <f t="shared" si="0"/>
        <v>0.24642857142857141</v>
      </c>
      <c r="G35" s="86">
        <f t="shared" si="1"/>
        <v>1.0450000000000002</v>
      </c>
      <c r="H35" s="87">
        <f t="shared" si="2"/>
        <v>16.090000000000007</v>
      </c>
      <c r="I35" s="69">
        <f t="shared" si="3"/>
        <v>2.3318840579710156</v>
      </c>
      <c r="J35" s="4"/>
      <c r="K35" s="4"/>
      <c r="L35" s="4"/>
      <c r="M35" s="4"/>
      <c r="N35" s="4"/>
      <c r="O35" s="4"/>
      <c r="P35" s="4"/>
      <c r="Q35" s="4"/>
    </row>
    <row r="36" spans="1:17" x14ac:dyDescent="0.35">
      <c r="A36" s="7" t="s">
        <v>41</v>
      </c>
      <c r="B36" s="96">
        <v>3.1399999999999997</v>
      </c>
      <c r="C36" s="96">
        <v>4.67</v>
      </c>
      <c r="D36" s="96">
        <v>3</v>
      </c>
      <c r="E36" s="96">
        <v>4</v>
      </c>
      <c r="F36" s="86">
        <f t="shared" si="0"/>
        <v>1.0466666666666666</v>
      </c>
      <c r="G36" s="86">
        <f t="shared" si="1"/>
        <v>1.1675</v>
      </c>
      <c r="H36" s="87">
        <f t="shared" si="2"/>
        <v>1.5300000000000002</v>
      </c>
      <c r="I36" s="69">
        <f t="shared" si="3"/>
        <v>0.48726114649681551</v>
      </c>
      <c r="J36" s="4"/>
      <c r="K36" s="4"/>
      <c r="L36" s="4"/>
      <c r="M36" s="4"/>
      <c r="N36" s="4"/>
      <c r="O36" s="4"/>
      <c r="P36" s="4"/>
      <c r="Q36" s="4"/>
    </row>
    <row r="37" spans="1:17" x14ac:dyDescent="0.35">
      <c r="A37" s="7" t="s">
        <v>42</v>
      </c>
      <c r="B37" s="96">
        <v>0</v>
      </c>
      <c r="C37" s="96">
        <v>0.17</v>
      </c>
      <c r="D37" s="96">
        <v>0</v>
      </c>
      <c r="E37" s="96"/>
      <c r="F37" s="86" t="str">
        <f t="shared" si="0"/>
        <v/>
      </c>
      <c r="G37" s="86" t="str">
        <f t="shared" si="1"/>
        <v/>
      </c>
      <c r="H37" s="87">
        <f t="shared" si="2"/>
        <v>0.17</v>
      </c>
      <c r="I37" s="69"/>
      <c r="J37" s="4"/>
      <c r="K37" s="4"/>
      <c r="L37" s="4"/>
      <c r="M37" s="4"/>
      <c r="N37" s="4"/>
      <c r="O37" s="4"/>
      <c r="P37" s="4"/>
      <c r="Q37" s="4"/>
    </row>
    <row r="38" spans="1:17" x14ac:dyDescent="0.35">
      <c r="A38" s="7" t="s">
        <v>43</v>
      </c>
      <c r="B38" s="96">
        <v>46.689999999999984</v>
      </c>
      <c r="C38" s="96">
        <v>62.340000000000011</v>
      </c>
      <c r="D38" s="96">
        <v>340</v>
      </c>
      <c r="E38" s="96">
        <v>188</v>
      </c>
      <c r="F38" s="86">
        <f t="shared" si="0"/>
        <v>0.13732352941176465</v>
      </c>
      <c r="G38" s="86">
        <f t="shared" si="1"/>
        <v>0.33159574468085112</v>
      </c>
      <c r="H38" s="87">
        <f t="shared" si="2"/>
        <v>15.650000000000027</v>
      </c>
      <c r="I38" s="69">
        <f>(C38/B38)-1</f>
        <v>0.33518954808310197</v>
      </c>
      <c r="J38" s="4"/>
      <c r="K38" s="4"/>
      <c r="L38" s="4"/>
      <c r="M38" s="4"/>
      <c r="N38" s="4"/>
      <c r="O38" s="4"/>
      <c r="P38" s="4"/>
      <c r="Q38" s="4"/>
    </row>
    <row r="39" spans="1:17" x14ac:dyDescent="0.35">
      <c r="A39" s="9" t="s">
        <v>5</v>
      </c>
      <c r="B39" s="103"/>
      <c r="C39" s="103">
        <v>0.11</v>
      </c>
      <c r="D39" s="103">
        <v>1</v>
      </c>
      <c r="E39" s="103"/>
      <c r="F39" s="84">
        <f t="shared" si="0"/>
        <v>0</v>
      </c>
      <c r="G39" s="84" t="str">
        <f t="shared" si="1"/>
        <v/>
      </c>
      <c r="H39" s="85">
        <f t="shared" si="2"/>
        <v>0.11</v>
      </c>
      <c r="I39" s="84"/>
      <c r="J39" s="4"/>
      <c r="K39" s="4"/>
      <c r="L39" s="4"/>
      <c r="M39" s="4"/>
      <c r="N39" s="4"/>
      <c r="O39" s="4"/>
      <c r="P39" s="4"/>
      <c r="Q39" s="4"/>
    </row>
    <row r="40" spans="1:17" x14ac:dyDescent="0.35">
      <c r="A40" s="7" t="s">
        <v>44</v>
      </c>
      <c r="B40" s="96"/>
      <c r="C40" s="96">
        <v>0.11</v>
      </c>
      <c r="D40" s="96">
        <v>1</v>
      </c>
      <c r="E40" s="96"/>
      <c r="F40" s="86">
        <f t="shared" si="0"/>
        <v>0</v>
      </c>
      <c r="G40" s="86" t="str">
        <f t="shared" si="1"/>
        <v/>
      </c>
      <c r="H40" s="87">
        <f t="shared" si="2"/>
        <v>0.11</v>
      </c>
      <c r="I40" s="69"/>
      <c r="J40" s="4"/>
      <c r="K40" s="4"/>
      <c r="L40" s="4"/>
      <c r="M40" s="4"/>
      <c r="N40" s="4"/>
      <c r="O40" s="4"/>
      <c r="P40" s="4"/>
      <c r="Q40" s="4"/>
    </row>
    <row r="41" spans="1:17" x14ac:dyDescent="0.35">
      <c r="A41" s="9" t="s">
        <v>6</v>
      </c>
      <c r="B41" s="103">
        <v>11125.68</v>
      </c>
      <c r="C41" s="103">
        <f>SUM(C42:C45)</f>
        <v>9792.9499999999989</v>
      </c>
      <c r="D41" s="103">
        <v>11675</v>
      </c>
      <c r="E41" s="103">
        <v>10541</v>
      </c>
      <c r="F41" s="84">
        <f t="shared" si="0"/>
        <v>0.95294903640256967</v>
      </c>
      <c r="G41" s="84">
        <f>IFERROR(C41/E41,"")</f>
        <v>0.92903424722512085</v>
      </c>
      <c r="H41" s="85">
        <f t="shared" si="2"/>
        <v>-1332.7300000000014</v>
      </c>
      <c r="I41" s="84">
        <f t="shared" ref="I41:I51" si="4">(C41/B41)-1</f>
        <v>-0.11978863314422139</v>
      </c>
      <c r="J41" s="12"/>
      <c r="K41" s="4"/>
      <c r="L41" s="4"/>
      <c r="M41" s="4"/>
      <c r="N41" s="4"/>
      <c r="O41" s="4"/>
      <c r="P41" s="4"/>
      <c r="Q41" s="4"/>
    </row>
    <row r="42" spans="1:17" x14ac:dyDescent="0.35">
      <c r="A42" s="7" t="s">
        <v>45</v>
      </c>
      <c r="B42" s="96">
        <v>366.02000000000004</v>
      </c>
      <c r="C42" s="96">
        <v>328.33999999999986</v>
      </c>
      <c r="D42" s="96">
        <v>494</v>
      </c>
      <c r="E42" s="96">
        <v>411</v>
      </c>
      <c r="F42" s="86">
        <f t="shared" si="0"/>
        <v>0.74093117408906894</v>
      </c>
      <c r="G42" s="86">
        <f t="shared" si="1"/>
        <v>0.79888077858880746</v>
      </c>
      <c r="H42" s="87">
        <f t="shared" si="2"/>
        <v>-37.680000000000177</v>
      </c>
      <c r="I42" s="69">
        <f t="shared" si="4"/>
        <v>-0.10294519425168069</v>
      </c>
      <c r="J42" s="4"/>
      <c r="K42" s="4"/>
      <c r="L42" s="4"/>
      <c r="M42" s="4"/>
      <c r="N42" s="4"/>
      <c r="O42" s="4"/>
      <c r="P42" s="4"/>
      <c r="Q42" s="4"/>
    </row>
    <row r="43" spans="1:17" x14ac:dyDescent="0.35">
      <c r="A43" s="7" t="s">
        <v>46</v>
      </c>
      <c r="B43" s="96">
        <v>63.79</v>
      </c>
      <c r="C43" s="96">
        <v>56.54</v>
      </c>
      <c r="D43" s="96">
        <v>59</v>
      </c>
      <c r="E43" s="96">
        <v>61</v>
      </c>
      <c r="F43" s="86">
        <f t="shared" si="0"/>
        <v>1.0811864406779661</v>
      </c>
      <c r="G43" s="86">
        <f t="shared" si="1"/>
        <v>0.92688524590163934</v>
      </c>
      <c r="H43" s="87">
        <f t="shared" si="2"/>
        <v>-7.25</v>
      </c>
      <c r="I43" s="69">
        <f t="shared" si="4"/>
        <v>-0.11365417777081044</v>
      </c>
      <c r="J43" s="4"/>
      <c r="K43" s="4"/>
      <c r="L43" s="4"/>
      <c r="M43" s="4"/>
      <c r="N43" s="4"/>
      <c r="O43" s="4"/>
      <c r="P43" s="4"/>
      <c r="Q43" s="4"/>
    </row>
    <row r="44" spans="1:17" x14ac:dyDescent="0.35">
      <c r="A44" s="7" t="s">
        <v>47</v>
      </c>
      <c r="B44" s="96">
        <v>9537.4300000000021</v>
      </c>
      <c r="C44" s="96">
        <v>8461.7900000000009</v>
      </c>
      <c r="D44" s="96">
        <v>9770</v>
      </c>
      <c r="E44" s="96">
        <v>8888</v>
      </c>
      <c r="F44" s="86">
        <f t="shared" si="0"/>
        <v>0.97619549641760517</v>
      </c>
      <c r="G44" s="86">
        <f t="shared" si="1"/>
        <v>0.95204657965796591</v>
      </c>
      <c r="H44" s="87">
        <f t="shared" si="2"/>
        <v>-1075.6400000000012</v>
      </c>
      <c r="I44" s="69">
        <f t="shared" si="4"/>
        <v>-0.11278090638673111</v>
      </c>
      <c r="J44" s="4"/>
      <c r="K44" s="4"/>
      <c r="L44" s="4"/>
      <c r="M44" s="4"/>
      <c r="N44" s="4"/>
      <c r="O44" s="4"/>
      <c r="P44" s="4"/>
      <c r="Q44" s="4"/>
    </row>
    <row r="45" spans="1:17" x14ac:dyDescent="0.35">
      <c r="A45" s="7" t="s">
        <v>48</v>
      </c>
      <c r="B45" s="96">
        <v>1158.4399999999996</v>
      </c>
      <c r="C45" s="96">
        <v>946.27999999999884</v>
      </c>
      <c r="D45" s="96">
        <v>1352</v>
      </c>
      <c r="E45" s="96">
        <v>1181</v>
      </c>
      <c r="F45" s="86">
        <f t="shared" si="0"/>
        <v>0.85683431952662692</v>
      </c>
      <c r="G45" s="86">
        <f t="shared" si="1"/>
        <v>0.80125317527518958</v>
      </c>
      <c r="H45" s="87">
        <f t="shared" si="2"/>
        <v>-212.16000000000076</v>
      </c>
      <c r="I45" s="69">
        <f t="shared" si="4"/>
        <v>-0.18314284727737373</v>
      </c>
      <c r="J45" s="4"/>
      <c r="K45" s="4"/>
      <c r="L45" s="4"/>
      <c r="M45" s="4"/>
      <c r="N45" s="4"/>
      <c r="O45" s="4"/>
      <c r="P45" s="4"/>
      <c r="Q45" s="4"/>
    </row>
    <row r="46" spans="1:17" x14ac:dyDescent="0.35">
      <c r="A46" s="9" t="s">
        <v>7</v>
      </c>
      <c r="B46" s="103">
        <v>4283.1200000000008</v>
      </c>
      <c r="C46" s="103">
        <v>3034.5400000000009</v>
      </c>
      <c r="D46" s="103">
        <v>4266</v>
      </c>
      <c r="E46" s="103">
        <v>3649</v>
      </c>
      <c r="F46" s="84">
        <f t="shared" si="0"/>
        <v>1.0040131270511019</v>
      </c>
      <c r="G46" s="84">
        <f t="shared" si="1"/>
        <v>0.83160865990682398</v>
      </c>
      <c r="H46" s="85">
        <f t="shared" si="2"/>
        <v>-1248.58</v>
      </c>
      <c r="I46" s="84">
        <f t="shared" si="4"/>
        <v>-0.29151179513999137</v>
      </c>
      <c r="J46" s="4"/>
      <c r="K46" s="4"/>
      <c r="L46" s="4"/>
      <c r="M46" s="4"/>
      <c r="N46" s="4"/>
      <c r="O46" s="4"/>
      <c r="P46" s="4"/>
      <c r="Q46" s="4"/>
    </row>
    <row r="47" spans="1:17" x14ac:dyDescent="0.35">
      <c r="A47" s="7" t="s">
        <v>49</v>
      </c>
      <c r="B47" s="96">
        <v>3478.0900000000006</v>
      </c>
      <c r="C47" s="96">
        <v>2326.650000000001</v>
      </c>
      <c r="D47" s="96">
        <v>3463</v>
      </c>
      <c r="E47" s="96">
        <v>2946</v>
      </c>
      <c r="F47" s="86">
        <f t="shared" si="0"/>
        <v>1.0043574935027435</v>
      </c>
      <c r="G47" s="86">
        <f t="shared" si="1"/>
        <v>0.78976578411405329</v>
      </c>
      <c r="H47" s="87">
        <f t="shared" si="2"/>
        <v>-1151.4399999999996</v>
      </c>
      <c r="I47" s="69">
        <f t="shared" si="4"/>
        <v>-0.33105526308979916</v>
      </c>
      <c r="J47" s="4"/>
      <c r="K47" s="4"/>
      <c r="L47" s="4"/>
      <c r="M47" s="4"/>
      <c r="N47" s="4"/>
      <c r="O47" s="4"/>
      <c r="P47" s="4"/>
      <c r="Q47" s="4"/>
    </row>
    <row r="48" spans="1:17" x14ac:dyDescent="0.35">
      <c r="A48" s="7" t="s">
        <v>50</v>
      </c>
      <c r="B48" s="96">
        <v>805.03</v>
      </c>
      <c r="C48" s="96">
        <v>707.89</v>
      </c>
      <c r="D48" s="96">
        <v>803</v>
      </c>
      <c r="E48" s="96">
        <v>703</v>
      </c>
      <c r="F48" s="86">
        <f t="shared" si="0"/>
        <v>1.0025280199252802</v>
      </c>
      <c r="G48" s="86">
        <f t="shared" si="1"/>
        <v>1.0069559032716928</v>
      </c>
      <c r="H48" s="87">
        <f t="shared" si="2"/>
        <v>-97.139999999999986</v>
      </c>
      <c r="I48" s="69">
        <f t="shared" si="4"/>
        <v>-0.12066631057227684</v>
      </c>
      <c r="J48" s="4"/>
      <c r="K48" s="4"/>
      <c r="L48" s="4"/>
      <c r="M48" s="4"/>
      <c r="N48" s="4"/>
      <c r="O48" s="4"/>
      <c r="P48" s="4"/>
      <c r="Q48" s="4"/>
    </row>
    <row r="49" spans="1:17" x14ac:dyDescent="0.35">
      <c r="A49" s="9" t="s">
        <v>8</v>
      </c>
      <c r="B49" s="103">
        <v>0.28000000000000003</v>
      </c>
      <c r="C49" s="103">
        <v>0.24</v>
      </c>
      <c r="D49" s="103">
        <v>1015</v>
      </c>
      <c r="E49" s="103">
        <v>1016</v>
      </c>
      <c r="F49" s="84">
        <f t="shared" si="0"/>
        <v>2.7586206896551725E-4</v>
      </c>
      <c r="G49" s="84">
        <f t="shared" si="1"/>
        <v>2.3622047244094488E-4</v>
      </c>
      <c r="H49" s="85">
        <f t="shared" si="2"/>
        <v>-4.0000000000000036E-2</v>
      </c>
      <c r="I49" s="84">
        <f t="shared" si="4"/>
        <v>-0.14285714285714302</v>
      </c>
      <c r="J49" s="4"/>
      <c r="K49" s="4"/>
      <c r="L49" s="4"/>
      <c r="M49" s="4"/>
      <c r="N49" s="4"/>
      <c r="O49" s="4"/>
      <c r="P49" s="4"/>
      <c r="Q49" s="4"/>
    </row>
    <row r="50" spans="1:17" x14ac:dyDescent="0.35">
      <c r="A50" s="7" t="s">
        <v>51</v>
      </c>
      <c r="B50" s="96">
        <v>0.12</v>
      </c>
      <c r="C50" s="96">
        <v>0.12</v>
      </c>
      <c r="D50" s="96">
        <v>491</v>
      </c>
      <c r="E50" s="96">
        <v>489</v>
      </c>
      <c r="F50" s="86">
        <f t="shared" si="0"/>
        <v>2.4439918533604888E-4</v>
      </c>
      <c r="G50" s="86">
        <f t="shared" si="1"/>
        <v>2.4539877300613498E-4</v>
      </c>
      <c r="H50" s="87">
        <f t="shared" si="2"/>
        <v>0</v>
      </c>
      <c r="I50" s="69">
        <f t="shared" si="4"/>
        <v>0</v>
      </c>
      <c r="J50" s="4"/>
      <c r="K50" s="4"/>
      <c r="L50" s="4"/>
      <c r="M50" s="4"/>
      <c r="N50" s="4"/>
      <c r="O50" s="4"/>
      <c r="P50" s="4"/>
      <c r="Q50" s="4"/>
    </row>
    <row r="51" spans="1:17" x14ac:dyDescent="0.35">
      <c r="A51" s="7" t="s">
        <v>53</v>
      </c>
      <c r="B51" s="96">
        <v>0.16</v>
      </c>
      <c r="C51" s="96">
        <v>0.12</v>
      </c>
      <c r="D51" s="96">
        <v>171</v>
      </c>
      <c r="E51" s="96">
        <v>172</v>
      </c>
      <c r="F51" s="86">
        <f t="shared" si="0"/>
        <v>9.3567251461988308E-4</v>
      </c>
      <c r="G51" s="86">
        <f t="shared" si="1"/>
        <v>6.9767441860465117E-4</v>
      </c>
      <c r="H51" s="87">
        <f t="shared" si="2"/>
        <v>-4.0000000000000008E-2</v>
      </c>
      <c r="I51" s="69">
        <f t="shared" si="4"/>
        <v>-0.25</v>
      </c>
      <c r="J51" s="4"/>
      <c r="K51" s="4"/>
      <c r="L51" s="4"/>
      <c r="M51" s="4"/>
      <c r="N51" s="4"/>
      <c r="O51" s="4"/>
      <c r="P51" s="4"/>
      <c r="Q51" s="4"/>
    </row>
    <row r="52" spans="1:17" x14ac:dyDescent="0.35">
      <c r="A52" s="7" t="s">
        <v>63</v>
      </c>
      <c r="B52" s="96"/>
      <c r="C52" s="96"/>
      <c r="D52" s="96">
        <v>174</v>
      </c>
      <c r="E52" s="96">
        <v>174</v>
      </c>
      <c r="F52" s="86">
        <f t="shared" si="0"/>
        <v>0</v>
      </c>
      <c r="G52" s="86">
        <f t="shared" si="1"/>
        <v>0</v>
      </c>
      <c r="H52" s="87"/>
      <c r="I52" s="69"/>
      <c r="J52" s="4"/>
      <c r="K52" s="12"/>
      <c r="L52" s="4"/>
      <c r="M52" s="4"/>
      <c r="N52" s="4"/>
      <c r="O52" s="4"/>
      <c r="P52" s="4"/>
      <c r="Q52" s="4"/>
    </row>
    <row r="53" spans="1:17" x14ac:dyDescent="0.35">
      <c r="A53" s="7" t="s">
        <v>64</v>
      </c>
      <c r="B53" s="96"/>
      <c r="C53" s="96"/>
      <c r="D53" s="96">
        <v>179</v>
      </c>
      <c r="E53" s="96">
        <v>181</v>
      </c>
      <c r="F53" s="86">
        <f t="shared" si="0"/>
        <v>0</v>
      </c>
      <c r="G53" s="86">
        <f t="shared" si="1"/>
        <v>0</v>
      </c>
      <c r="H53" s="87"/>
      <c r="I53" s="69"/>
      <c r="J53" s="4"/>
      <c r="K53" s="4"/>
      <c r="L53" s="4"/>
      <c r="M53" s="4"/>
      <c r="N53" s="4"/>
      <c r="O53" s="4"/>
      <c r="P53" s="4"/>
      <c r="Q53" s="4"/>
    </row>
    <row r="54" spans="1:17" x14ac:dyDescent="0.35">
      <c r="A54" s="9" t="s">
        <v>9</v>
      </c>
      <c r="B54" s="103">
        <v>14.92</v>
      </c>
      <c r="C54" s="103">
        <v>12.900000000000002</v>
      </c>
      <c r="D54" s="103">
        <v>124</v>
      </c>
      <c r="E54" s="103">
        <v>124</v>
      </c>
      <c r="F54" s="84">
        <f t="shared" si="0"/>
        <v>0.12032258064516128</v>
      </c>
      <c r="G54" s="84">
        <f t="shared" si="1"/>
        <v>0.10403225806451614</v>
      </c>
      <c r="H54" s="85">
        <f t="shared" ref="H54:H68" si="5">C54-B54</f>
        <v>-2.0199999999999978</v>
      </c>
      <c r="I54" s="84">
        <f t="shared" ref="I54:I63" si="6">(C54/B54)-1</f>
        <v>-0.13538873994638057</v>
      </c>
      <c r="J54" s="4"/>
      <c r="K54" s="4"/>
      <c r="L54" s="4"/>
      <c r="M54" s="4"/>
      <c r="N54" s="4"/>
      <c r="O54" s="4"/>
      <c r="P54" s="4"/>
      <c r="Q54" s="4"/>
    </row>
    <row r="55" spans="1:17" x14ac:dyDescent="0.35">
      <c r="A55" s="7" t="s">
        <v>52</v>
      </c>
      <c r="B55" s="96">
        <v>14.92</v>
      </c>
      <c r="C55" s="96">
        <v>12.900000000000002</v>
      </c>
      <c r="D55" s="96">
        <v>124</v>
      </c>
      <c r="E55" s="96">
        <v>124</v>
      </c>
      <c r="F55" s="86">
        <f t="shared" si="0"/>
        <v>0.12032258064516128</v>
      </c>
      <c r="G55" s="86">
        <f t="shared" si="1"/>
        <v>0.10403225806451614</v>
      </c>
      <c r="H55" s="87">
        <f t="shared" si="5"/>
        <v>-2.0199999999999978</v>
      </c>
      <c r="I55" s="69">
        <f t="shared" si="6"/>
        <v>-0.13538873994638057</v>
      </c>
      <c r="J55" s="4"/>
      <c r="K55" s="4"/>
      <c r="L55" s="4"/>
      <c r="M55" s="4"/>
      <c r="N55" s="4"/>
      <c r="O55" s="4"/>
      <c r="P55" s="4"/>
      <c r="Q55" s="4"/>
    </row>
    <row r="56" spans="1:17" x14ac:dyDescent="0.35">
      <c r="A56" s="9" t="s">
        <v>10</v>
      </c>
      <c r="B56" s="103">
        <v>366.76000000000005</v>
      </c>
      <c r="C56" s="103">
        <v>357.97</v>
      </c>
      <c r="D56" s="103">
        <v>412</v>
      </c>
      <c r="E56" s="103">
        <v>401</v>
      </c>
      <c r="F56" s="84">
        <f t="shared" si="0"/>
        <v>0.89019417475728169</v>
      </c>
      <c r="G56" s="84">
        <f t="shared" si="1"/>
        <v>0.89269326683291772</v>
      </c>
      <c r="H56" s="85">
        <f t="shared" si="5"/>
        <v>-8.7900000000000205</v>
      </c>
      <c r="I56" s="84">
        <f t="shared" si="6"/>
        <v>-2.3966626676845904E-2</v>
      </c>
      <c r="J56" s="4"/>
      <c r="K56" s="4"/>
      <c r="L56" s="4"/>
      <c r="M56" s="4"/>
      <c r="N56" s="4"/>
      <c r="O56" s="4"/>
      <c r="P56" s="4"/>
      <c r="Q56" s="4"/>
    </row>
    <row r="57" spans="1:17" x14ac:dyDescent="0.35">
      <c r="A57" s="7" t="s">
        <v>54</v>
      </c>
      <c r="B57" s="96">
        <v>366.76000000000005</v>
      </c>
      <c r="C57" s="96">
        <v>357.97</v>
      </c>
      <c r="D57" s="96">
        <v>412</v>
      </c>
      <c r="E57" s="96">
        <v>401</v>
      </c>
      <c r="F57" s="86">
        <f t="shared" si="0"/>
        <v>0.89019417475728169</v>
      </c>
      <c r="G57" s="86">
        <f t="shared" si="1"/>
        <v>0.89269326683291772</v>
      </c>
      <c r="H57" s="87">
        <f t="shared" si="5"/>
        <v>-8.7900000000000205</v>
      </c>
      <c r="I57" s="69">
        <f t="shared" si="6"/>
        <v>-2.3966626676845904E-2</v>
      </c>
      <c r="J57" s="4"/>
      <c r="K57" s="4"/>
      <c r="L57" s="4"/>
      <c r="M57" s="4"/>
      <c r="N57" s="4"/>
      <c r="O57" s="4"/>
      <c r="P57" s="4"/>
      <c r="Q57" s="4"/>
    </row>
    <row r="58" spans="1:17" x14ac:dyDescent="0.35">
      <c r="A58" s="9" t="s">
        <v>11</v>
      </c>
      <c r="B58" s="103">
        <v>0.24</v>
      </c>
      <c r="C58" s="103">
        <v>0.26</v>
      </c>
      <c r="D58" s="103">
        <v>1</v>
      </c>
      <c r="E58" s="103">
        <v>1</v>
      </c>
      <c r="F58" s="84">
        <f t="shared" si="0"/>
        <v>0.24</v>
      </c>
      <c r="G58" s="84">
        <f t="shared" si="1"/>
        <v>0.26</v>
      </c>
      <c r="H58" s="85">
        <f t="shared" si="5"/>
        <v>2.0000000000000018E-2</v>
      </c>
      <c r="I58" s="84">
        <f t="shared" si="6"/>
        <v>8.3333333333333481E-2</v>
      </c>
      <c r="J58" s="4"/>
      <c r="K58" s="4"/>
      <c r="L58" s="4"/>
      <c r="M58" s="4"/>
      <c r="N58" s="4"/>
      <c r="O58" s="4"/>
      <c r="P58" s="4"/>
      <c r="Q58" s="4"/>
    </row>
    <row r="59" spans="1:17" x14ac:dyDescent="0.35">
      <c r="A59" s="7" t="s">
        <v>55</v>
      </c>
      <c r="B59" s="96">
        <v>0.24</v>
      </c>
      <c r="C59" s="96">
        <v>0.26</v>
      </c>
      <c r="D59" s="96">
        <v>1</v>
      </c>
      <c r="E59" s="96">
        <v>1</v>
      </c>
      <c r="F59" s="86">
        <f t="shared" si="0"/>
        <v>0.24</v>
      </c>
      <c r="G59" s="86">
        <f t="shared" si="1"/>
        <v>0.26</v>
      </c>
      <c r="H59" s="87">
        <f t="shared" si="5"/>
        <v>2.0000000000000018E-2</v>
      </c>
      <c r="I59" s="69">
        <f t="shared" si="6"/>
        <v>8.3333333333333481E-2</v>
      </c>
      <c r="J59" s="4"/>
      <c r="K59" s="4"/>
      <c r="L59" s="4"/>
      <c r="M59" s="4"/>
      <c r="N59" s="4"/>
      <c r="O59" s="4"/>
      <c r="P59" s="4"/>
      <c r="Q59" s="4"/>
    </row>
    <row r="60" spans="1:17" x14ac:dyDescent="0.35">
      <c r="A60" s="9" t="s">
        <v>12</v>
      </c>
      <c r="B60" s="103">
        <v>6658.1300000000056</v>
      </c>
      <c r="C60" s="103">
        <v>6676.9199999999964</v>
      </c>
      <c r="D60" s="103">
        <v>9534</v>
      </c>
      <c r="E60" s="103">
        <v>9449</v>
      </c>
      <c r="F60" s="84">
        <f t="shared" si="0"/>
        <v>0.69835640864275284</v>
      </c>
      <c r="G60" s="84">
        <f t="shared" si="1"/>
        <v>0.70662715631283701</v>
      </c>
      <c r="H60" s="85">
        <f t="shared" si="5"/>
        <v>18.789999999990869</v>
      </c>
      <c r="I60" s="167">
        <f t="shared" si="6"/>
        <v>2.8221137166126731E-3</v>
      </c>
      <c r="J60" s="4"/>
      <c r="K60" s="4"/>
      <c r="L60" s="4"/>
      <c r="M60" s="4"/>
      <c r="N60" s="4"/>
      <c r="O60" s="4"/>
      <c r="P60" s="4"/>
      <c r="Q60" s="4"/>
    </row>
    <row r="61" spans="1:17" x14ac:dyDescent="0.35">
      <c r="A61" s="7" t="s">
        <v>56</v>
      </c>
      <c r="B61" s="96">
        <v>6658.1300000000056</v>
      </c>
      <c r="C61" s="96">
        <v>6676.9199999999964</v>
      </c>
      <c r="D61" s="96">
        <v>9534</v>
      </c>
      <c r="E61" s="96">
        <v>9449</v>
      </c>
      <c r="F61" s="86">
        <f t="shared" si="0"/>
        <v>0.69835640864275284</v>
      </c>
      <c r="G61" s="86">
        <f t="shared" si="1"/>
        <v>0.70662715631283701</v>
      </c>
      <c r="H61" s="87">
        <f t="shared" si="5"/>
        <v>18.789999999990869</v>
      </c>
      <c r="I61" s="69">
        <f t="shared" si="6"/>
        <v>2.8221137166126731E-3</v>
      </c>
      <c r="J61" s="4"/>
      <c r="K61" s="4"/>
      <c r="L61" s="4"/>
      <c r="M61" s="4"/>
      <c r="N61" s="4"/>
      <c r="O61" s="4"/>
      <c r="P61" s="4"/>
      <c r="Q61" s="4"/>
    </row>
    <row r="62" spans="1:17" x14ac:dyDescent="0.35">
      <c r="A62" s="9" t="s">
        <v>13</v>
      </c>
      <c r="B62" s="103">
        <v>345.85000000000014</v>
      </c>
      <c r="C62" s="103">
        <v>347.31000000000006</v>
      </c>
      <c r="D62" s="103">
        <v>423</v>
      </c>
      <c r="E62" s="103">
        <v>400</v>
      </c>
      <c r="F62" s="84">
        <f t="shared" si="0"/>
        <v>0.81761229314420836</v>
      </c>
      <c r="G62" s="84">
        <f t="shared" si="1"/>
        <v>0.86827500000000013</v>
      </c>
      <c r="H62" s="85">
        <f t="shared" si="5"/>
        <v>1.4599999999999227</v>
      </c>
      <c r="I62" s="167">
        <f t="shared" si="6"/>
        <v>4.2214833020093323E-3</v>
      </c>
      <c r="J62" s="4"/>
      <c r="K62" s="4"/>
      <c r="L62" s="4"/>
      <c r="M62" s="4"/>
      <c r="N62" s="4"/>
      <c r="O62" s="4"/>
      <c r="P62" s="4"/>
      <c r="Q62" s="4"/>
    </row>
    <row r="63" spans="1:17" x14ac:dyDescent="0.35">
      <c r="A63" s="7" t="s">
        <v>57</v>
      </c>
      <c r="B63" s="96">
        <v>345.85000000000014</v>
      </c>
      <c r="C63" s="96">
        <v>347.31000000000006</v>
      </c>
      <c r="D63" s="96">
        <v>423</v>
      </c>
      <c r="E63" s="96">
        <v>400</v>
      </c>
      <c r="F63" s="86">
        <f t="shared" si="0"/>
        <v>0.81761229314420836</v>
      </c>
      <c r="G63" s="86">
        <f t="shared" si="1"/>
        <v>0.86827500000000013</v>
      </c>
      <c r="H63" s="87">
        <f t="shared" si="5"/>
        <v>1.4599999999999227</v>
      </c>
      <c r="I63" s="69">
        <f t="shared" si="6"/>
        <v>4.2214833020093323E-3</v>
      </c>
      <c r="J63" s="4"/>
      <c r="K63" s="4"/>
      <c r="L63" s="4"/>
      <c r="M63" s="4"/>
      <c r="N63" s="4"/>
      <c r="O63" s="4"/>
      <c r="P63" s="4"/>
      <c r="Q63" s="4"/>
    </row>
    <row r="64" spans="1:17" x14ac:dyDescent="0.35">
      <c r="A64" s="9" t="s">
        <v>67</v>
      </c>
      <c r="B64" s="103"/>
      <c r="C64" s="105"/>
      <c r="D64" s="103">
        <v>138</v>
      </c>
      <c r="E64" s="103">
        <v>142</v>
      </c>
      <c r="F64" s="84">
        <f t="shared" si="0"/>
        <v>0</v>
      </c>
      <c r="G64" s="84">
        <f t="shared" si="1"/>
        <v>0</v>
      </c>
      <c r="H64" s="85">
        <f t="shared" si="5"/>
        <v>0</v>
      </c>
      <c r="I64" s="88"/>
      <c r="J64" s="4"/>
      <c r="K64" s="4"/>
      <c r="L64" s="4"/>
      <c r="M64" s="4"/>
      <c r="N64" s="4"/>
      <c r="O64" s="4"/>
      <c r="P64" s="4"/>
      <c r="Q64" s="4"/>
    </row>
    <row r="65" spans="1:17" x14ac:dyDescent="0.35">
      <c r="A65" s="7" t="s">
        <v>66</v>
      </c>
      <c r="B65" s="96"/>
      <c r="C65" s="96"/>
      <c r="D65" s="96">
        <v>78</v>
      </c>
      <c r="E65" s="96">
        <v>65</v>
      </c>
      <c r="F65" s="86">
        <f t="shared" si="0"/>
        <v>0</v>
      </c>
      <c r="G65" s="86">
        <f t="shared" si="1"/>
        <v>0</v>
      </c>
      <c r="H65" s="87">
        <f t="shared" si="5"/>
        <v>0</v>
      </c>
      <c r="I65" s="69"/>
      <c r="J65" s="4"/>
      <c r="K65" s="4"/>
      <c r="L65" s="4"/>
      <c r="M65" s="4"/>
      <c r="N65" s="4"/>
      <c r="O65" s="4"/>
      <c r="P65" s="4"/>
      <c r="Q65" s="4"/>
    </row>
    <row r="66" spans="1:17" x14ac:dyDescent="0.35">
      <c r="A66" s="7" t="s">
        <v>65</v>
      </c>
      <c r="B66" s="96"/>
      <c r="C66" s="96"/>
      <c r="D66" s="96">
        <v>60</v>
      </c>
      <c r="E66" s="96">
        <v>77</v>
      </c>
      <c r="F66" s="86">
        <f t="shared" si="0"/>
        <v>0</v>
      </c>
      <c r="G66" s="86">
        <f t="shared" si="1"/>
        <v>0</v>
      </c>
      <c r="H66" s="87">
        <f t="shared" si="5"/>
        <v>0</v>
      </c>
      <c r="I66" s="69"/>
      <c r="J66" s="4"/>
      <c r="K66" s="4"/>
      <c r="L66" s="4"/>
      <c r="M66" s="4"/>
      <c r="N66" s="4"/>
      <c r="O66" s="4"/>
      <c r="P66" s="4"/>
      <c r="Q66" s="4"/>
    </row>
    <row r="67" spans="1:17" x14ac:dyDescent="0.35">
      <c r="A67" s="9" t="s">
        <v>14</v>
      </c>
      <c r="B67" s="103">
        <v>0.19000000000000003</v>
      </c>
      <c r="C67" s="103">
        <v>0.4</v>
      </c>
      <c r="D67" s="103">
        <v>13</v>
      </c>
      <c r="E67" s="103">
        <v>13</v>
      </c>
      <c r="F67" s="84">
        <f t="shared" si="0"/>
        <v>1.4615384615384617E-2</v>
      </c>
      <c r="G67" s="84">
        <f t="shared" si="1"/>
        <v>3.0769230769230771E-2</v>
      </c>
      <c r="H67" s="85">
        <f t="shared" si="5"/>
        <v>0.21</v>
      </c>
      <c r="I67" s="84">
        <f>(C67/B67)-1</f>
        <v>1.1052631578947367</v>
      </c>
      <c r="J67" s="4"/>
      <c r="K67" s="4"/>
      <c r="L67" s="4"/>
      <c r="M67" s="4"/>
      <c r="N67" s="4"/>
      <c r="O67" s="4"/>
      <c r="P67" s="4"/>
      <c r="Q67" s="4"/>
    </row>
    <row r="68" spans="1:17" x14ac:dyDescent="0.35">
      <c r="A68" s="7" t="s">
        <v>58</v>
      </c>
      <c r="B68" s="96">
        <v>0.04</v>
      </c>
      <c r="C68" s="96">
        <v>0.25</v>
      </c>
      <c r="D68" s="96">
        <v>1</v>
      </c>
      <c r="E68" s="96">
        <v>1</v>
      </c>
      <c r="F68" s="86">
        <f t="shared" si="0"/>
        <v>0.04</v>
      </c>
      <c r="G68" s="86">
        <f t="shared" si="1"/>
        <v>0.25</v>
      </c>
      <c r="H68" s="87">
        <f t="shared" si="5"/>
        <v>0.21</v>
      </c>
      <c r="I68" s="69">
        <f>(C68/B68)-1</f>
        <v>5.25</v>
      </c>
      <c r="J68" s="4"/>
      <c r="K68" s="4"/>
      <c r="L68" s="4"/>
      <c r="M68" s="4"/>
      <c r="N68" s="4"/>
      <c r="O68" s="4"/>
      <c r="P68" s="4"/>
      <c r="Q68" s="4"/>
    </row>
    <row r="69" spans="1:17" x14ac:dyDescent="0.35">
      <c r="A69" s="7" t="s">
        <v>59</v>
      </c>
      <c r="B69" s="96">
        <v>0.15000000000000002</v>
      </c>
      <c r="C69" s="96">
        <v>0.15000000000000002</v>
      </c>
      <c r="D69" s="96">
        <v>0</v>
      </c>
      <c r="E69" s="96"/>
      <c r="F69" s="86" t="str">
        <f t="shared" si="0"/>
        <v/>
      </c>
      <c r="G69" s="86" t="str">
        <f t="shared" si="1"/>
        <v/>
      </c>
      <c r="H69" s="87"/>
      <c r="I69" s="69"/>
      <c r="J69" s="4"/>
      <c r="K69" s="4"/>
      <c r="L69" s="4"/>
      <c r="M69" s="4"/>
      <c r="N69" s="4"/>
      <c r="O69" s="4"/>
      <c r="P69" s="4"/>
      <c r="Q69" s="4"/>
    </row>
    <row r="70" spans="1:17" x14ac:dyDescent="0.35">
      <c r="A70" s="7" t="s">
        <v>60</v>
      </c>
      <c r="B70" s="96"/>
      <c r="C70" s="96"/>
      <c r="D70" s="96">
        <v>12</v>
      </c>
      <c r="E70" s="96">
        <v>12</v>
      </c>
      <c r="F70" s="86">
        <f t="shared" si="0"/>
        <v>0</v>
      </c>
      <c r="G70" s="86">
        <f t="shared" si="1"/>
        <v>0</v>
      </c>
      <c r="H70" s="87"/>
      <c r="I70" s="69"/>
      <c r="J70" s="4"/>
      <c r="K70" s="4"/>
      <c r="L70" s="4"/>
      <c r="M70" s="4"/>
      <c r="N70" s="4"/>
      <c r="O70" s="4"/>
      <c r="P70" s="4"/>
      <c r="Q70" s="4"/>
    </row>
    <row r="71" spans="1:17" x14ac:dyDescent="0.35">
      <c r="A71" s="19" t="s">
        <v>15</v>
      </c>
      <c r="B71" s="168">
        <v>40215.54</v>
      </c>
      <c r="C71" s="168">
        <v>37643.519999999997</v>
      </c>
      <c r="D71" s="168">
        <v>47707</v>
      </c>
      <c r="E71" s="168">
        <v>44348</v>
      </c>
      <c r="F71" s="89">
        <f t="shared" si="0"/>
        <v>0.84296937556333451</v>
      </c>
      <c r="G71" s="89">
        <f t="shared" si="1"/>
        <v>0.84882114187787494</v>
      </c>
      <c r="H71" s="90">
        <f>C71-B71</f>
        <v>-2572.0200000000041</v>
      </c>
      <c r="I71" s="91">
        <f>(C71/B71)-1</f>
        <v>-6.3955873774168004E-2</v>
      </c>
      <c r="J71" s="4"/>
      <c r="K71" s="4"/>
      <c r="L71" s="4"/>
      <c r="M71" s="4"/>
      <c r="N71" s="4"/>
      <c r="O71" s="4"/>
      <c r="P71" s="4"/>
      <c r="Q71" s="4"/>
    </row>
    <row r="72" spans="1:17" x14ac:dyDescent="0.35">
      <c r="C72" s="111"/>
      <c r="G72" s="1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23.5" x14ac:dyDescent="0.35">
      <c r="A73" s="14" t="s">
        <v>170</v>
      </c>
      <c r="B73" s="163"/>
      <c r="C73" s="163"/>
      <c r="D73" s="163"/>
      <c r="G73" s="1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x14ac:dyDescent="0.35">
      <c r="A74" s="261" t="s">
        <v>17</v>
      </c>
      <c r="B74" s="261" t="s">
        <v>252</v>
      </c>
      <c r="C74" s="261"/>
      <c r="D74" s="261" t="s">
        <v>254</v>
      </c>
      <c r="E74" s="261"/>
      <c r="G74" s="1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x14ac:dyDescent="0.35">
      <c r="A75" s="261"/>
      <c r="B75" s="158">
        <v>2019</v>
      </c>
      <c r="C75" s="160">
        <v>2020</v>
      </c>
      <c r="D75" s="158" t="s">
        <v>163</v>
      </c>
      <c r="E75" s="83" t="s">
        <v>164</v>
      </c>
      <c r="G75" s="1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x14ac:dyDescent="0.35">
      <c r="A76" s="9" t="s">
        <v>0</v>
      </c>
      <c r="B76" s="103">
        <v>1330.3000000000002</v>
      </c>
      <c r="C76" s="103">
        <v>1459.4299999999998</v>
      </c>
      <c r="D76" s="103">
        <f>IFERROR(C76-B76,"")</f>
        <v>129.12999999999965</v>
      </c>
      <c r="E76" s="84">
        <f>IFERROR((C76/B76)-1,"")</f>
        <v>9.7068330451777429E-2</v>
      </c>
      <c r="G76" s="1"/>
      <c r="H76" s="4"/>
      <c r="I76" s="4"/>
      <c r="J76" s="4"/>
      <c r="K76" s="4"/>
      <c r="L76" s="12"/>
      <c r="M76" s="12"/>
      <c r="N76" s="12"/>
      <c r="O76" s="4"/>
      <c r="P76" s="4"/>
      <c r="Q76" s="4"/>
    </row>
    <row r="77" spans="1:17" x14ac:dyDescent="0.35">
      <c r="A77" s="165" t="s">
        <v>171</v>
      </c>
      <c r="B77" s="104">
        <v>88.72</v>
      </c>
      <c r="C77" s="104">
        <v>120.05999999999999</v>
      </c>
      <c r="D77" s="104">
        <f t="shared" ref="D77:D133" si="7">IFERROR(C77-B77,"")</f>
        <v>31.339999999999989</v>
      </c>
      <c r="E77" s="86">
        <f t="shared" ref="E77:E133" si="8">IFERROR((C77/B77)-1,"")</f>
        <v>0.35324616771866535</v>
      </c>
      <c r="G77" s="1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x14ac:dyDescent="0.35">
      <c r="A78" s="165" t="s">
        <v>172</v>
      </c>
      <c r="B78" s="104">
        <v>5.77</v>
      </c>
      <c r="C78" s="104">
        <v>28.520000000000003</v>
      </c>
      <c r="D78" s="104">
        <f t="shared" si="7"/>
        <v>22.750000000000004</v>
      </c>
      <c r="E78" s="86">
        <f t="shared" si="8"/>
        <v>3.9428076256499143</v>
      </c>
      <c r="G78" s="1"/>
      <c r="H78" s="4"/>
      <c r="I78" s="4"/>
      <c r="J78" s="4"/>
      <c r="K78" s="1"/>
      <c r="L78" s="1"/>
      <c r="M78" s="1"/>
    </row>
    <row r="79" spans="1:17" x14ac:dyDescent="0.35">
      <c r="A79" s="165" t="s">
        <v>173</v>
      </c>
      <c r="B79" s="104">
        <v>66.59</v>
      </c>
      <c r="C79" s="104">
        <v>69.319999999999979</v>
      </c>
      <c r="D79" s="104">
        <f t="shared" si="7"/>
        <v>2.7299999999999756</v>
      </c>
      <c r="E79" s="86">
        <f t="shared" si="8"/>
        <v>4.099714671872623E-2</v>
      </c>
      <c r="G79" s="1"/>
      <c r="H79" s="4"/>
      <c r="I79" s="4"/>
      <c r="J79" s="4"/>
      <c r="K79" s="1"/>
      <c r="L79" s="1"/>
      <c r="M79" s="1"/>
    </row>
    <row r="80" spans="1:17" x14ac:dyDescent="0.35">
      <c r="A80" s="165" t="s">
        <v>174</v>
      </c>
      <c r="B80" s="104">
        <v>271.02999999999992</v>
      </c>
      <c r="C80" s="104">
        <v>327.17</v>
      </c>
      <c r="D80" s="104">
        <f t="shared" si="7"/>
        <v>56.1400000000001</v>
      </c>
      <c r="E80" s="86">
        <f t="shared" si="8"/>
        <v>0.20713574143083835</v>
      </c>
      <c r="G80" s="1"/>
      <c r="H80" s="4"/>
      <c r="I80" s="4"/>
      <c r="J80" s="4"/>
      <c r="K80" s="1"/>
      <c r="L80" s="1"/>
      <c r="M80" s="1"/>
    </row>
    <row r="81" spans="1:13" x14ac:dyDescent="0.35">
      <c r="A81" s="165" t="s">
        <v>175</v>
      </c>
      <c r="B81" s="104">
        <v>93.589999999999989</v>
      </c>
      <c r="C81" s="104">
        <v>205.13</v>
      </c>
      <c r="D81" s="104">
        <f t="shared" si="7"/>
        <v>111.54</v>
      </c>
      <c r="E81" s="86">
        <f t="shared" si="8"/>
        <v>1.1917939950849452</v>
      </c>
      <c r="G81" s="1"/>
      <c r="H81" s="1"/>
      <c r="I81" s="1"/>
      <c r="J81" s="1"/>
      <c r="K81" s="1"/>
      <c r="L81" s="1"/>
      <c r="M81" s="1"/>
    </row>
    <row r="82" spans="1:13" x14ac:dyDescent="0.35">
      <c r="A82" s="165" t="s">
        <v>176</v>
      </c>
      <c r="B82" s="104">
        <v>82.320000000000036</v>
      </c>
      <c r="C82" s="104">
        <v>105.72</v>
      </c>
      <c r="D82" s="104">
        <f t="shared" si="7"/>
        <v>23.399999999999963</v>
      </c>
      <c r="E82" s="86">
        <f t="shared" si="8"/>
        <v>0.28425655976676323</v>
      </c>
    </row>
    <row r="83" spans="1:13" x14ac:dyDescent="0.35">
      <c r="A83" s="165" t="s">
        <v>177</v>
      </c>
      <c r="B83" s="104">
        <v>2.6300000000000003</v>
      </c>
      <c r="C83" s="104">
        <v>13.67</v>
      </c>
      <c r="D83" s="104">
        <f t="shared" si="7"/>
        <v>11.04</v>
      </c>
      <c r="E83" s="86">
        <f t="shared" si="8"/>
        <v>4.1977186311787067</v>
      </c>
    </row>
    <row r="84" spans="1:13" x14ac:dyDescent="0.35">
      <c r="A84" s="165" t="s">
        <v>178</v>
      </c>
      <c r="B84" s="104">
        <v>719.65000000000009</v>
      </c>
      <c r="C84" s="104">
        <v>589.84</v>
      </c>
      <c r="D84" s="104">
        <f t="shared" si="7"/>
        <v>-129.81000000000006</v>
      </c>
      <c r="E84" s="86">
        <f t="shared" si="8"/>
        <v>-0.1803793510734385</v>
      </c>
    </row>
    <row r="85" spans="1:13" x14ac:dyDescent="0.35">
      <c r="A85" s="9" t="s">
        <v>1</v>
      </c>
      <c r="B85" s="103">
        <v>9579.3200000000052</v>
      </c>
      <c r="C85" s="103">
        <f>SUM(C86:C88)</f>
        <v>9071.11</v>
      </c>
      <c r="D85" s="103">
        <f t="shared" si="7"/>
        <v>-508.21000000000458</v>
      </c>
      <c r="E85" s="84">
        <f t="shared" si="8"/>
        <v>-5.3052826296647759E-2</v>
      </c>
    </row>
    <row r="86" spans="1:13" x14ac:dyDescent="0.35">
      <c r="A86" s="20" t="s">
        <v>179</v>
      </c>
      <c r="B86" s="96">
        <v>4044.7900000000009</v>
      </c>
      <c r="C86" s="96">
        <v>3744.0400000000013</v>
      </c>
      <c r="D86" s="104">
        <f t="shared" si="7"/>
        <v>-300.74999999999955</v>
      </c>
      <c r="E86" s="86">
        <f t="shared" si="8"/>
        <v>-7.4354910885361059E-2</v>
      </c>
    </row>
    <row r="87" spans="1:13" x14ac:dyDescent="0.35">
      <c r="A87" s="20" t="s">
        <v>180</v>
      </c>
      <c r="B87" s="96">
        <v>1609.3599999999997</v>
      </c>
      <c r="C87" s="96">
        <v>1509.3199999999997</v>
      </c>
      <c r="D87" s="104">
        <f t="shared" si="7"/>
        <v>-100.03999999999996</v>
      </c>
      <c r="E87" s="86">
        <f t="shared" si="8"/>
        <v>-6.2161356067008011E-2</v>
      </c>
    </row>
    <row r="88" spans="1:13" x14ac:dyDescent="0.35">
      <c r="A88" s="20" t="s">
        <v>181</v>
      </c>
      <c r="B88" s="96">
        <v>3925.1700000000042</v>
      </c>
      <c r="C88" s="96">
        <v>3817.7500000000009</v>
      </c>
      <c r="D88" s="104">
        <f t="shared" si="7"/>
        <v>-107.42000000000326</v>
      </c>
      <c r="E88" s="86">
        <f t="shared" si="8"/>
        <v>-2.7366967545355503E-2</v>
      </c>
    </row>
    <row r="89" spans="1:13" x14ac:dyDescent="0.35">
      <c r="A89" s="9" t="s">
        <v>2</v>
      </c>
      <c r="B89" s="103">
        <v>1326.27</v>
      </c>
      <c r="C89" s="103">
        <v>1298.0700000000002</v>
      </c>
      <c r="D89" s="103">
        <f t="shared" si="7"/>
        <v>-28.199999999999818</v>
      </c>
      <c r="E89" s="84">
        <f t="shared" si="8"/>
        <v>-2.1262638829197544E-2</v>
      </c>
    </row>
    <row r="90" spans="1:13" x14ac:dyDescent="0.35">
      <c r="A90" s="20" t="s">
        <v>182</v>
      </c>
      <c r="B90" s="96">
        <v>107.35000000000001</v>
      </c>
      <c r="C90" s="96">
        <v>117.95</v>
      </c>
      <c r="D90" s="104">
        <f t="shared" si="7"/>
        <v>10.599999999999994</v>
      </c>
      <c r="E90" s="86">
        <f t="shared" si="8"/>
        <v>9.8742431299487565E-2</v>
      </c>
    </row>
    <row r="91" spans="1:13" x14ac:dyDescent="0.35">
      <c r="A91" s="20" t="s">
        <v>183</v>
      </c>
      <c r="B91" s="96">
        <v>62.089999999999996</v>
      </c>
      <c r="C91" s="96">
        <v>63.74</v>
      </c>
      <c r="D91" s="104">
        <f t="shared" si="7"/>
        <v>1.6500000000000057</v>
      </c>
      <c r="E91" s="86">
        <f t="shared" si="8"/>
        <v>2.6574327588983815E-2</v>
      </c>
    </row>
    <row r="92" spans="1:13" x14ac:dyDescent="0.35">
      <c r="A92" s="20" t="s">
        <v>184</v>
      </c>
      <c r="B92" s="96">
        <v>1156.83</v>
      </c>
      <c r="C92" s="96">
        <v>1116.3800000000001</v>
      </c>
      <c r="D92" s="104">
        <f t="shared" si="7"/>
        <v>-40.449999999999818</v>
      </c>
      <c r="E92" s="86">
        <f t="shared" si="8"/>
        <v>-3.4966243959786536E-2</v>
      </c>
    </row>
    <row r="93" spans="1:13" x14ac:dyDescent="0.35">
      <c r="A93" s="9" t="s">
        <v>3</v>
      </c>
      <c r="B93" s="103">
        <v>27.970000000000002</v>
      </c>
      <c r="C93" s="103">
        <v>27.96</v>
      </c>
      <c r="D93" s="250">
        <f t="shared" si="7"/>
        <v>-1.0000000000001563E-2</v>
      </c>
      <c r="E93" s="167">
        <f t="shared" si="8"/>
        <v>-3.575259206293202E-4</v>
      </c>
    </row>
    <row r="94" spans="1:13" x14ac:dyDescent="0.35">
      <c r="A94" s="20" t="s">
        <v>185</v>
      </c>
      <c r="B94" s="96">
        <v>1.96</v>
      </c>
      <c r="C94" s="96">
        <v>1.5500000000000003</v>
      </c>
      <c r="D94" s="249">
        <f t="shared" si="7"/>
        <v>-0.4099999999999997</v>
      </c>
      <c r="E94" s="86">
        <f t="shared" si="8"/>
        <v>-0.2091836734693876</v>
      </c>
    </row>
    <row r="95" spans="1:13" x14ac:dyDescent="0.35">
      <c r="A95" s="20" t="s">
        <v>186</v>
      </c>
      <c r="B95" s="96">
        <v>1.84</v>
      </c>
      <c r="C95" s="96">
        <v>1.8400000000000003</v>
      </c>
      <c r="D95" s="104">
        <f t="shared" si="7"/>
        <v>2.2204460492503131E-16</v>
      </c>
      <c r="E95" s="86">
        <f t="shared" si="8"/>
        <v>2.2204460492503131E-16</v>
      </c>
    </row>
    <row r="96" spans="1:13" x14ac:dyDescent="0.35">
      <c r="A96" s="20" t="s">
        <v>187</v>
      </c>
      <c r="B96" s="96">
        <v>1.06</v>
      </c>
      <c r="C96" s="96">
        <v>1.3900000000000001</v>
      </c>
      <c r="D96" s="104">
        <f t="shared" si="7"/>
        <v>0.33000000000000007</v>
      </c>
      <c r="E96" s="86">
        <f t="shared" si="8"/>
        <v>0.31132075471698117</v>
      </c>
    </row>
    <row r="97" spans="1:5" x14ac:dyDescent="0.35">
      <c r="A97" s="20" t="s">
        <v>188</v>
      </c>
      <c r="B97" s="96">
        <v>2.4299999999999997</v>
      </c>
      <c r="C97" s="96">
        <v>2.37</v>
      </c>
      <c r="D97" s="249">
        <f t="shared" si="7"/>
        <v>-5.9999999999999609E-2</v>
      </c>
      <c r="E97" s="86">
        <f t="shared" si="8"/>
        <v>-2.4691358024691246E-2</v>
      </c>
    </row>
    <row r="98" spans="1:5" x14ac:dyDescent="0.35">
      <c r="A98" s="20" t="s">
        <v>189</v>
      </c>
      <c r="B98" s="96">
        <v>0.12</v>
      </c>
      <c r="C98" s="96">
        <v>0.12</v>
      </c>
      <c r="D98" s="104">
        <f t="shared" si="7"/>
        <v>0</v>
      </c>
      <c r="E98" s="86">
        <f t="shared" si="8"/>
        <v>0</v>
      </c>
    </row>
    <row r="99" spans="1:5" x14ac:dyDescent="0.35">
      <c r="A99" s="20" t="s">
        <v>190</v>
      </c>
      <c r="B99" s="96">
        <v>0.41000000000000003</v>
      </c>
      <c r="C99" s="96">
        <v>0.41000000000000003</v>
      </c>
      <c r="D99" s="104">
        <f t="shared" si="7"/>
        <v>0</v>
      </c>
      <c r="E99" s="86">
        <f t="shared" si="8"/>
        <v>0</v>
      </c>
    </row>
    <row r="100" spans="1:5" x14ac:dyDescent="0.35">
      <c r="A100" s="20" t="s">
        <v>191</v>
      </c>
      <c r="B100" s="96">
        <v>20.150000000000002</v>
      </c>
      <c r="C100" s="96">
        <v>20.28</v>
      </c>
      <c r="D100" s="104">
        <f t="shared" si="7"/>
        <v>0.12999999999999901</v>
      </c>
      <c r="E100" s="86">
        <f t="shared" si="8"/>
        <v>6.4516129032257119E-3</v>
      </c>
    </row>
    <row r="101" spans="1:5" x14ac:dyDescent="0.35">
      <c r="A101" s="9" t="s">
        <v>4</v>
      </c>
      <c r="B101" s="103">
        <v>927.13999999999965</v>
      </c>
      <c r="C101" s="103">
        <v>1516.4800000000002</v>
      </c>
      <c r="D101" s="103">
        <f t="shared" si="7"/>
        <v>589.3400000000006</v>
      </c>
      <c r="E101" s="84">
        <f t="shared" si="8"/>
        <v>0.63565373082813914</v>
      </c>
    </row>
    <row r="102" spans="1:5" x14ac:dyDescent="0.35">
      <c r="A102" s="165" t="s">
        <v>192</v>
      </c>
      <c r="B102" s="104">
        <v>870.88999999999976</v>
      </c>
      <c r="C102" s="104">
        <v>1426.8500000000001</v>
      </c>
      <c r="D102" s="104">
        <f t="shared" si="7"/>
        <v>555.96000000000038</v>
      </c>
      <c r="E102" s="86">
        <f t="shared" si="8"/>
        <v>0.63838142589764546</v>
      </c>
    </row>
    <row r="103" spans="1:5" x14ac:dyDescent="0.35">
      <c r="A103" s="165" t="s">
        <v>193</v>
      </c>
      <c r="B103" s="104">
        <v>6.8999999999999995</v>
      </c>
      <c r="C103" s="104">
        <v>22.990000000000006</v>
      </c>
      <c r="D103" s="104">
        <f t="shared" si="7"/>
        <v>16.090000000000007</v>
      </c>
      <c r="E103" s="86">
        <f t="shared" si="8"/>
        <v>2.3318840579710156</v>
      </c>
    </row>
    <row r="104" spans="1:5" x14ac:dyDescent="0.35">
      <c r="A104" s="165" t="s">
        <v>194</v>
      </c>
      <c r="B104" s="104">
        <v>2.66</v>
      </c>
      <c r="C104" s="104">
        <v>4.1899999999999995</v>
      </c>
      <c r="D104" s="104">
        <f t="shared" si="7"/>
        <v>1.5299999999999994</v>
      </c>
      <c r="E104" s="86">
        <f t="shared" si="8"/>
        <v>0.57518796992481169</v>
      </c>
    </row>
    <row r="105" spans="1:5" x14ac:dyDescent="0.35">
      <c r="A105" s="165" t="s">
        <v>195</v>
      </c>
      <c r="B105" s="104"/>
      <c r="C105" s="104">
        <v>0.17</v>
      </c>
      <c r="D105" s="104">
        <f t="shared" si="7"/>
        <v>0.17</v>
      </c>
      <c r="E105" s="86" t="str">
        <f t="shared" si="8"/>
        <v/>
      </c>
    </row>
    <row r="106" spans="1:5" x14ac:dyDescent="0.35">
      <c r="A106" s="165" t="s">
        <v>196</v>
      </c>
      <c r="B106" s="104">
        <v>46.689999999999984</v>
      </c>
      <c r="C106" s="104">
        <v>62.280000000000015</v>
      </c>
      <c r="D106" s="104">
        <f t="shared" si="7"/>
        <v>15.590000000000032</v>
      </c>
      <c r="E106" s="86">
        <f t="shared" si="8"/>
        <v>0.33390447633326281</v>
      </c>
    </row>
    <row r="107" spans="1:5" x14ac:dyDescent="0.35">
      <c r="A107" s="9" t="s">
        <v>5</v>
      </c>
      <c r="B107" s="103"/>
      <c r="C107" s="103">
        <v>0.11</v>
      </c>
      <c r="D107" s="103">
        <f t="shared" si="7"/>
        <v>0.11</v>
      </c>
      <c r="E107" s="84" t="str">
        <f t="shared" si="8"/>
        <v/>
      </c>
    </row>
    <row r="108" spans="1:5" x14ac:dyDescent="0.35">
      <c r="A108" s="165" t="s">
        <v>5</v>
      </c>
      <c r="B108" s="104"/>
      <c r="C108" s="104">
        <v>0.11</v>
      </c>
      <c r="D108" s="104">
        <f t="shared" si="7"/>
        <v>0.11</v>
      </c>
      <c r="E108" s="86" t="str">
        <f t="shared" si="8"/>
        <v/>
      </c>
    </row>
    <row r="109" spans="1:5" x14ac:dyDescent="0.35">
      <c r="A109" s="9" t="s">
        <v>6</v>
      </c>
      <c r="B109" s="103">
        <v>8345.11</v>
      </c>
      <c r="C109" s="103">
        <v>6030.6499999999969</v>
      </c>
      <c r="D109" s="103">
        <f t="shared" si="7"/>
        <v>-2314.4600000000037</v>
      </c>
      <c r="E109" s="84">
        <f t="shared" si="8"/>
        <v>-0.27734325850707819</v>
      </c>
    </row>
    <row r="110" spans="1:5" x14ac:dyDescent="0.35">
      <c r="A110" s="165" t="s">
        <v>197</v>
      </c>
      <c r="B110" s="104">
        <v>355.59000000000003</v>
      </c>
      <c r="C110" s="104">
        <v>317.45000000000027</v>
      </c>
      <c r="D110" s="104">
        <f t="shared" si="7"/>
        <v>-38.139999999999759</v>
      </c>
      <c r="E110" s="86">
        <f t="shared" si="8"/>
        <v>-0.10725835934643768</v>
      </c>
    </row>
    <row r="111" spans="1:5" x14ac:dyDescent="0.35">
      <c r="A111" s="165" t="s">
        <v>198</v>
      </c>
      <c r="B111" s="104">
        <v>62.949999999999996</v>
      </c>
      <c r="C111" s="104">
        <v>55.019999999999975</v>
      </c>
      <c r="D111" s="104">
        <f t="shared" si="7"/>
        <v>-7.930000000000021</v>
      </c>
      <c r="E111" s="86">
        <f t="shared" si="8"/>
        <v>-0.12597299444003207</v>
      </c>
    </row>
    <row r="112" spans="1:5" x14ac:dyDescent="0.35">
      <c r="A112" s="165" t="s">
        <v>199</v>
      </c>
      <c r="B112" s="104">
        <v>6856.7400000000016</v>
      </c>
      <c r="C112" s="104">
        <v>4847.4899999999971</v>
      </c>
      <c r="D112" s="104">
        <f t="shared" si="7"/>
        <v>-2009.2500000000045</v>
      </c>
      <c r="E112" s="86">
        <f t="shared" si="8"/>
        <v>-0.2930328406793905</v>
      </c>
    </row>
    <row r="113" spans="1:5" x14ac:dyDescent="0.35">
      <c r="A113" s="165" t="s">
        <v>200</v>
      </c>
      <c r="B113" s="104">
        <v>1069.83</v>
      </c>
      <c r="C113" s="104">
        <v>810.68999999999937</v>
      </c>
      <c r="D113" s="104">
        <f t="shared" si="7"/>
        <v>-259.14000000000055</v>
      </c>
      <c r="E113" s="86">
        <f t="shared" si="8"/>
        <v>-0.24222540029724404</v>
      </c>
    </row>
    <row r="114" spans="1:5" x14ac:dyDescent="0.35">
      <c r="A114" s="9" t="s">
        <v>7</v>
      </c>
      <c r="B114" s="103">
        <v>3474.4800000000005</v>
      </c>
      <c r="C114" s="103">
        <v>2308.6800000000003</v>
      </c>
      <c r="D114" s="103">
        <f t="shared" si="7"/>
        <v>-1165.8000000000002</v>
      </c>
      <c r="E114" s="84">
        <f t="shared" si="8"/>
        <v>-0.33553222352697387</v>
      </c>
    </row>
    <row r="115" spans="1:5" x14ac:dyDescent="0.35">
      <c r="A115" s="165" t="s">
        <v>201</v>
      </c>
      <c r="B115" s="104">
        <v>2806.5000000000005</v>
      </c>
      <c r="C115" s="104">
        <v>1744.69</v>
      </c>
      <c r="D115" s="104">
        <f t="shared" si="7"/>
        <v>-1061.8100000000004</v>
      </c>
      <c r="E115" s="86">
        <f t="shared" si="8"/>
        <v>-0.37833956885800823</v>
      </c>
    </row>
    <row r="116" spans="1:5" x14ac:dyDescent="0.35">
      <c r="A116" s="165" t="s">
        <v>202</v>
      </c>
      <c r="B116" s="104">
        <v>667.98000000000025</v>
      </c>
      <c r="C116" s="104">
        <v>563.99</v>
      </c>
      <c r="D116" s="104">
        <f t="shared" si="7"/>
        <v>-103.99000000000024</v>
      </c>
      <c r="E116" s="86">
        <f t="shared" si="8"/>
        <v>-0.15567831372196805</v>
      </c>
    </row>
    <row r="117" spans="1:5" x14ac:dyDescent="0.35">
      <c r="A117" s="9" t="s">
        <v>8</v>
      </c>
      <c r="B117" s="103">
        <v>0.28000000000000003</v>
      </c>
      <c r="C117" s="103">
        <v>0.24</v>
      </c>
      <c r="D117" s="250">
        <f t="shared" si="7"/>
        <v>-4.0000000000000036E-2</v>
      </c>
      <c r="E117" s="84">
        <f t="shared" si="8"/>
        <v>-0.14285714285714302</v>
      </c>
    </row>
    <row r="118" spans="1:5" x14ac:dyDescent="0.35">
      <c r="A118" s="165" t="s">
        <v>203</v>
      </c>
      <c r="B118" s="104">
        <v>0.12</v>
      </c>
      <c r="C118" s="104">
        <v>0.12</v>
      </c>
      <c r="D118" s="104">
        <f t="shared" si="7"/>
        <v>0</v>
      </c>
      <c r="E118" s="86">
        <f t="shared" si="8"/>
        <v>0</v>
      </c>
    </row>
    <row r="119" spans="1:5" x14ac:dyDescent="0.35">
      <c r="A119" s="165" t="s">
        <v>204</v>
      </c>
      <c r="B119" s="104">
        <v>0.16</v>
      </c>
      <c r="C119" s="104">
        <v>0.12</v>
      </c>
      <c r="D119" s="251">
        <f t="shared" si="7"/>
        <v>-4.0000000000000008E-2</v>
      </c>
      <c r="E119" s="86">
        <f t="shared" si="8"/>
        <v>-0.25</v>
      </c>
    </row>
    <row r="120" spans="1:5" x14ac:dyDescent="0.35">
      <c r="A120" s="9" t="s">
        <v>9</v>
      </c>
      <c r="B120" s="103">
        <v>14.69</v>
      </c>
      <c r="C120" s="103">
        <v>12.900000000000002</v>
      </c>
      <c r="D120" s="103">
        <f t="shared" si="7"/>
        <v>-1.7899999999999974</v>
      </c>
      <c r="E120" s="84">
        <f t="shared" si="8"/>
        <v>-0.12185159972770576</v>
      </c>
    </row>
    <row r="121" spans="1:5" x14ac:dyDescent="0.35">
      <c r="A121" s="165" t="s">
        <v>9</v>
      </c>
      <c r="B121" s="104">
        <v>14.69</v>
      </c>
      <c r="C121" s="104">
        <v>12.900000000000002</v>
      </c>
      <c r="D121" s="104">
        <f t="shared" si="7"/>
        <v>-1.7899999999999974</v>
      </c>
      <c r="E121" s="86">
        <f t="shared" si="8"/>
        <v>-0.12185159972770576</v>
      </c>
    </row>
    <row r="122" spans="1:5" x14ac:dyDescent="0.35">
      <c r="A122" s="9" t="s">
        <v>10</v>
      </c>
      <c r="B122" s="103">
        <v>358.49000000000007</v>
      </c>
      <c r="C122" s="103">
        <v>350.12</v>
      </c>
      <c r="D122" s="103">
        <f t="shared" si="7"/>
        <v>-8.3700000000000614</v>
      </c>
      <c r="E122" s="84">
        <f t="shared" si="8"/>
        <v>-2.334793160199744E-2</v>
      </c>
    </row>
    <row r="123" spans="1:5" x14ac:dyDescent="0.35">
      <c r="A123" s="165" t="s">
        <v>10</v>
      </c>
      <c r="B123" s="104">
        <v>358.49000000000007</v>
      </c>
      <c r="C123" s="104">
        <v>350.12</v>
      </c>
      <c r="D123" s="104">
        <f t="shared" si="7"/>
        <v>-8.3700000000000614</v>
      </c>
      <c r="E123" s="86">
        <f t="shared" si="8"/>
        <v>-2.334793160199744E-2</v>
      </c>
    </row>
    <row r="124" spans="1:5" x14ac:dyDescent="0.35">
      <c r="A124" s="9" t="s">
        <v>11</v>
      </c>
      <c r="B124" s="103">
        <v>0.24</v>
      </c>
      <c r="C124" s="103">
        <v>0.26</v>
      </c>
      <c r="D124" s="103">
        <f t="shared" si="7"/>
        <v>2.0000000000000018E-2</v>
      </c>
      <c r="E124" s="84">
        <f t="shared" si="8"/>
        <v>8.3333333333333481E-2</v>
      </c>
    </row>
    <row r="125" spans="1:5" x14ac:dyDescent="0.35">
      <c r="A125" s="165" t="s">
        <v>11</v>
      </c>
      <c r="B125" s="104">
        <v>0.24</v>
      </c>
      <c r="C125" s="104">
        <v>0.26</v>
      </c>
      <c r="D125" s="104">
        <f t="shared" si="7"/>
        <v>2.0000000000000018E-2</v>
      </c>
      <c r="E125" s="86">
        <f t="shared" si="8"/>
        <v>8.3333333333333481E-2</v>
      </c>
    </row>
    <row r="126" spans="1:5" x14ac:dyDescent="0.35">
      <c r="A126" s="9" t="s">
        <v>12</v>
      </c>
      <c r="B126" s="103">
        <v>4561.5800000000017</v>
      </c>
      <c r="C126" s="103">
        <v>4563.32</v>
      </c>
      <c r="D126" s="103">
        <f t="shared" si="7"/>
        <v>1.7399999999979627</v>
      </c>
      <c r="E126" s="167">
        <f t="shared" si="8"/>
        <v>3.814467794049925E-4</v>
      </c>
    </row>
    <row r="127" spans="1:5" x14ac:dyDescent="0.35">
      <c r="A127" s="165" t="s">
        <v>12</v>
      </c>
      <c r="B127" s="104">
        <v>4561.5800000000017</v>
      </c>
      <c r="C127" s="104">
        <v>4563.32</v>
      </c>
      <c r="D127" s="104">
        <f t="shared" si="7"/>
        <v>1.7399999999979627</v>
      </c>
      <c r="E127" s="86">
        <f t="shared" si="8"/>
        <v>3.814467794049925E-4</v>
      </c>
    </row>
    <row r="128" spans="1:5" x14ac:dyDescent="0.35">
      <c r="A128" s="9" t="s">
        <v>13</v>
      </c>
      <c r="B128" s="103">
        <v>328.85000000000008</v>
      </c>
      <c r="C128" s="103">
        <v>329.75</v>
      </c>
      <c r="D128" s="103">
        <f t="shared" si="7"/>
        <v>0.89999999999992042</v>
      </c>
      <c r="E128" s="167">
        <f t="shared" si="8"/>
        <v>2.7368100957880781E-3</v>
      </c>
    </row>
    <row r="129" spans="1:5" x14ac:dyDescent="0.35">
      <c r="A129" s="165" t="s">
        <v>13</v>
      </c>
      <c r="B129" s="104">
        <v>328.85000000000008</v>
      </c>
      <c r="C129" s="104">
        <v>329.75</v>
      </c>
      <c r="D129" s="104">
        <f t="shared" si="7"/>
        <v>0.89999999999992042</v>
      </c>
      <c r="E129" s="86">
        <f t="shared" si="8"/>
        <v>2.7368100957880781E-3</v>
      </c>
    </row>
    <row r="130" spans="1:5" x14ac:dyDescent="0.35">
      <c r="A130" s="9" t="s">
        <v>14</v>
      </c>
      <c r="B130" s="103">
        <v>0.19000000000000003</v>
      </c>
      <c r="C130" s="103">
        <v>0.4</v>
      </c>
      <c r="D130" s="103">
        <f t="shared" si="7"/>
        <v>0.21</v>
      </c>
      <c r="E130" s="84">
        <f t="shared" si="8"/>
        <v>1.1052631578947367</v>
      </c>
    </row>
    <row r="131" spans="1:5" x14ac:dyDescent="0.35">
      <c r="A131" s="165" t="s">
        <v>205</v>
      </c>
      <c r="B131" s="104">
        <v>0.04</v>
      </c>
      <c r="C131" s="104">
        <v>0.25</v>
      </c>
      <c r="D131" s="104">
        <f t="shared" si="7"/>
        <v>0.21</v>
      </c>
      <c r="E131" s="86">
        <f t="shared" si="8"/>
        <v>5.25</v>
      </c>
    </row>
    <row r="132" spans="1:5" x14ac:dyDescent="0.35">
      <c r="A132" s="165" t="s">
        <v>206</v>
      </c>
      <c r="B132" s="104">
        <v>0.15000000000000002</v>
      </c>
      <c r="C132" s="104">
        <v>0.15000000000000002</v>
      </c>
      <c r="D132" s="104">
        <f t="shared" si="7"/>
        <v>0</v>
      </c>
      <c r="E132" s="86">
        <f t="shared" si="8"/>
        <v>0</v>
      </c>
    </row>
    <row r="133" spans="1:5" x14ac:dyDescent="0.35">
      <c r="A133" s="19" t="s">
        <v>15</v>
      </c>
      <c r="B133" s="107">
        <v>30274.910000000011</v>
      </c>
      <c r="C133" s="107">
        <v>26969.48</v>
      </c>
      <c r="D133" s="107">
        <f t="shared" si="7"/>
        <v>-3305.4300000000112</v>
      </c>
      <c r="E133" s="89">
        <f t="shared" si="8"/>
        <v>-0.10918050623437059</v>
      </c>
    </row>
    <row r="135" spans="1:5" ht="23.5" x14ac:dyDescent="0.35">
      <c r="A135" s="159" t="s">
        <v>81</v>
      </c>
      <c r="B135" s="162"/>
      <c r="C135" s="162"/>
    </row>
    <row r="136" spans="1:5" x14ac:dyDescent="0.35">
      <c r="A136" s="261" t="s">
        <v>17</v>
      </c>
      <c r="B136" s="261" t="s">
        <v>252</v>
      </c>
      <c r="C136" s="261"/>
      <c r="D136" s="261" t="s">
        <v>254</v>
      </c>
      <c r="E136" s="261"/>
    </row>
    <row r="137" spans="1:5" x14ac:dyDescent="0.35">
      <c r="A137" s="261"/>
      <c r="B137" s="158">
        <v>2019</v>
      </c>
      <c r="C137" s="160">
        <v>2020</v>
      </c>
      <c r="D137" s="158" t="s">
        <v>163</v>
      </c>
      <c r="E137" s="83" t="s">
        <v>164</v>
      </c>
    </row>
    <row r="138" spans="1:5" x14ac:dyDescent="0.35">
      <c r="A138" s="9" t="s">
        <v>0</v>
      </c>
      <c r="B138" s="103">
        <v>263.96000000000004</v>
      </c>
      <c r="C138" s="103">
        <v>172.70000000000002</v>
      </c>
      <c r="D138" s="103">
        <f>IFERROR(C138-B138,"")</f>
        <v>-91.260000000000019</v>
      </c>
      <c r="E138" s="84">
        <f t="shared" ref="E138" si="9">IFERROR((C138/B138)-1,"")</f>
        <v>-0.34573420215184125</v>
      </c>
    </row>
    <row r="139" spans="1:5" x14ac:dyDescent="0.35">
      <c r="A139" s="20" t="s">
        <v>171</v>
      </c>
      <c r="B139" s="96">
        <v>79.87</v>
      </c>
      <c r="C139" s="96">
        <v>57.510000000000005</v>
      </c>
      <c r="D139" s="104">
        <f t="shared" ref="D139:D174" si="10">IFERROR(C139-B139,"")</f>
        <v>-22.36</v>
      </c>
      <c r="E139" s="86">
        <f t="shared" ref="E139:E174" si="11">IFERROR((C139/B139)-1,"")</f>
        <v>-0.27995492675597844</v>
      </c>
    </row>
    <row r="140" spans="1:5" x14ac:dyDescent="0.35">
      <c r="A140" s="20" t="s">
        <v>173</v>
      </c>
      <c r="B140" s="96">
        <v>24.43</v>
      </c>
      <c r="C140" s="96">
        <v>4.45</v>
      </c>
      <c r="D140" s="104">
        <f t="shared" si="10"/>
        <v>-19.98</v>
      </c>
      <c r="E140" s="86">
        <f t="shared" si="11"/>
        <v>-0.81784690953745398</v>
      </c>
    </row>
    <row r="141" spans="1:5" x14ac:dyDescent="0.35">
      <c r="A141" s="20" t="s">
        <v>174</v>
      </c>
      <c r="B141" s="96">
        <v>1.1200000000000001</v>
      </c>
      <c r="C141" s="96">
        <v>0.13</v>
      </c>
      <c r="D141" s="104">
        <f t="shared" si="10"/>
        <v>-0.9900000000000001</v>
      </c>
      <c r="E141" s="86">
        <f t="shared" si="11"/>
        <v>-0.8839285714285714</v>
      </c>
    </row>
    <row r="142" spans="1:5" x14ac:dyDescent="0.35">
      <c r="A142" s="20" t="s">
        <v>175</v>
      </c>
      <c r="B142" s="96">
        <v>2.68</v>
      </c>
      <c r="C142" s="96"/>
      <c r="D142" s="104">
        <f t="shared" si="10"/>
        <v>-2.68</v>
      </c>
      <c r="E142" s="86">
        <f t="shared" si="11"/>
        <v>-1</v>
      </c>
    </row>
    <row r="143" spans="1:5" x14ac:dyDescent="0.35">
      <c r="A143" s="20" t="s">
        <v>178</v>
      </c>
      <c r="B143" s="96">
        <v>155.85999999999999</v>
      </c>
      <c r="C143" s="96">
        <v>110.61000000000001</v>
      </c>
      <c r="D143" s="104">
        <f t="shared" si="10"/>
        <v>-45.249999999999972</v>
      </c>
      <c r="E143" s="86">
        <f t="shared" si="11"/>
        <v>-0.29032465032721655</v>
      </c>
    </row>
    <row r="144" spans="1:5" x14ac:dyDescent="0.35">
      <c r="A144" s="9" t="s">
        <v>1</v>
      </c>
      <c r="B144" s="103">
        <v>3107.45</v>
      </c>
      <c r="C144" s="103">
        <f>SUM(C145:C147)</f>
        <v>2979.1599999999976</v>
      </c>
      <c r="D144" s="103">
        <f t="shared" si="10"/>
        <v>-128.29000000000224</v>
      </c>
      <c r="E144" s="84">
        <f t="shared" si="11"/>
        <v>-4.1284654620348582E-2</v>
      </c>
    </row>
    <row r="145" spans="1:5" x14ac:dyDescent="0.35">
      <c r="A145" s="20" t="s">
        <v>179</v>
      </c>
      <c r="B145" s="96">
        <v>2194.2200000000003</v>
      </c>
      <c r="C145" s="96">
        <v>2111.3399999999979</v>
      </c>
      <c r="D145" s="104">
        <f t="shared" si="10"/>
        <v>-82.880000000002383</v>
      </c>
      <c r="E145" s="86">
        <f t="shared" si="11"/>
        <v>-3.7771964524980328E-2</v>
      </c>
    </row>
    <row r="146" spans="1:5" x14ac:dyDescent="0.35">
      <c r="A146" s="20" t="s">
        <v>180</v>
      </c>
      <c r="B146" s="96">
        <v>49.949999999999996</v>
      </c>
      <c r="C146" s="96">
        <v>37.6</v>
      </c>
      <c r="D146" s="104">
        <f t="shared" si="10"/>
        <v>-12.349999999999994</v>
      </c>
      <c r="E146" s="86">
        <f t="shared" si="11"/>
        <v>-0.24724724724724711</v>
      </c>
    </row>
    <row r="147" spans="1:5" x14ac:dyDescent="0.35">
      <c r="A147" s="20" t="s">
        <v>181</v>
      </c>
      <c r="B147" s="96">
        <v>863.27999999999963</v>
      </c>
      <c r="C147" s="96">
        <v>830.21999999999969</v>
      </c>
      <c r="D147" s="104">
        <f t="shared" si="10"/>
        <v>-33.059999999999945</v>
      </c>
      <c r="E147" s="86">
        <f t="shared" si="11"/>
        <v>-3.8295802057269901E-2</v>
      </c>
    </row>
    <row r="148" spans="1:5" x14ac:dyDescent="0.35">
      <c r="A148" s="9" t="s">
        <v>2</v>
      </c>
      <c r="B148" s="103">
        <v>544.55000000000007</v>
      </c>
      <c r="C148" s="103">
        <v>503.40999999999997</v>
      </c>
      <c r="D148" s="103">
        <f t="shared" si="10"/>
        <v>-41.1400000000001</v>
      </c>
      <c r="E148" s="84">
        <f t="shared" si="11"/>
        <v>-7.5548618125057532E-2</v>
      </c>
    </row>
    <row r="149" spans="1:5" x14ac:dyDescent="0.35">
      <c r="A149" s="20" t="s">
        <v>182</v>
      </c>
      <c r="B149" s="96">
        <v>36.549999999999997</v>
      </c>
      <c r="C149" s="96">
        <v>31.979999999999997</v>
      </c>
      <c r="D149" s="104">
        <f t="shared" si="10"/>
        <v>-4.57</v>
      </c>
      <c r="E149" s="86">
        <f t="shared" si="11"/>
        <v>-0.12503419972640217</v>
      </c>
    </row>
    <row r="150" spans="1:5" x14ac:dyDescent="0.35">
      <c r="A150" s="20" t="s">
        <v>183</v>
      </c>
      <c r="B150" s="96">
        <v>2.9299999999999997</v>
      </c>
      <c r="C150" s="96">
        <v>3.63</v>
      </c>
      <c r="D150" s="104">
        <f t="shared" si="10"/>
        <v>0.70000000000000018</v>
      </c>
      <c r="E150" s="86">
        <f t="shared" si="11"/>
        <v>0.23890784982935154</v>
      </c>
    </row>
    <row r="151" spans="1:5" x14ac:dyDescent="0.35">
      <c r="A151" s="20" t="s">
        <v>184</v>
      </c>
      <c r="B151" s="96">
        <v>505.07000000000011</v>
      </c>
      <c r="C151" s="96">
        <v>467.79999999999995</v>
      </c>
      <c r="D151" s="104">
        <f t="shared" si="10"/>
        <v>-37.270000000000152</v>
      </c>
      <c r="E151" s="86">
        <f t="shared" si="11"/>
        <v>-7.3791751638387026E-2</v>
      </c>
    </row>
    <row r="152" spans="1:5" x14ac:dyDescent="0.35">
      <c r="A152" s="9" t="s">
        <v>3</v>
      </c>
      <c r="B152" s="103">
        <v>0.32</v>
      </c>
      <c r="C152" s="103">
        <v>0.32</v>
      </c>
      <c r="D152" s="103">
        <f t="shared" si="10"/>
        <v>0</v>
      </c>
      <c r="E152" s="113">
        <f t="shared" si="11"/>
        <v>0</v>
      </c>
    </row>
    <row r="153" spans="1:5" x14ac:dyDescent="0.35">
      <c r="A153" s="20" t="s">
        <v>191</v>
      </c>
      <c r="B153" s="96">
        <v>0.32</v>
      </c>
      <c r="C153" s="96">
        <v>0.32</v>
      </c>
      <c r="D153" s="104">
        <f t="shared" si="10"/>
        <v>0</v>
      </c>
      <c r="E153" s="86">
        <f t="shared" si="11"/>
        <v>0</v>
      </c>
    </row>
    <row r="154" spans="1:5" x14ac:dyDescent="0.35">
      <c r="A154" s="9" t="s">
        <v>4</v>
      </c>
      <c r="B154" s="103">
        <v>94.510000000000019</v>
      </c>
      <c r="C154" s="103">
        <v>167.01</v>
      </c>
      <c r="D154" s="103">
        <f t="shared" si="10"/>
        <v>72.499999999999972</v>
      </c>
      <c r="E154" s="84">
        <f t="shared" si="11"/>
        <v>0.76711459104856594</v>
      </c>
    </row>
    <row r="155" spans="1:5" x14ac:dyDescent="0.35">
      <c r="A155" s="20" t="s">
        <v>192</v>
      </c>
      <c r="B155" s="96">
        <v>94.030000000000015</v>
      </c>
      <c r="C155" s="96">
        <v>166.47</v>
      </c>
      <c r="D155" s="104">
        <f t="shared" si="10"/>
        <v>72.439999999999984</v>
      </c>
      <c r="E155" s="86">
        <f t="shared" si="11"/>
        <v>0.7703924279485268</v>
      </c>
    </row>
    <row r="156" spans="1:5" x14ac:dyDescent="0.35">
      <c r="A156" s="20" t="s">
        <v>194</v>
      </c>
      <c r="B156" s="96">
        <v>0.48</v>
      </c>
      <c r="C156" s="96">
        <v>0.48</v>
      </c>
      <c r="D156" s="104">
        <f t="shared" si="10"/>
        <v>0</v>
      </c>
      <c r="E156" s="86">
        <f t="shared" si="11"/>
        <v>0</v>
      </c>
    </row>
    <row r="157" spans="1:5" x14ac:dyDescent="0.35">
      <c r="A157" s="20" t="s">
        <v>196</v>
      </c>
      <c r="B157" s="96"/>
      <c r="C157" s="96">
        <v>6.0000000000000005E-2</v>
      </c>
      <c r="D157" s="104">
        <f t="shared" si="10"/>
        <v>6.0000000000000005E-2</v>
      </c>
      <c r="E157" s="86" t="str">
        <f t="shared" si="11"/>
        <v/>
      </c>
    </row>
    <row r="158" spans="1:5" x14ac:dyDescent="0.35">
      <c r="A158" s="9" t="s">
        <v>6</v>
      </c>
      <c r="B158" s="103">
        <v>2687.88</v>
      </c>
      <c r="C158" s="103">
        <v>3663.5299999999984</v>
      </c>
      <c r="D158" s="103">
        <f t="shared" si="10"/>
        <v>975.64999999999827</v>
      </c>
      <c r="E158" s="84">
        <f t="shared" si="11"/>
        <v>0.3629812342812917</v>
      </c>
    </row>
    <row r="159" spans="1:5" x14ac:dyDescent="0.35">
      <c r="A159" s="20" t="s">
        <v>197</v>
      </c>
      <c r="B159" s="96">
        <v>10.43</v>
      </c>
      <c r="C159" s="96">
        <v>10.89</v>
      </c>
      <c r="D159" s="104">
        <f t="shared" si="10"/>
        <v>0.46000000000000085</v>
      </c>
      <c r="E159" s="86">
        <f t="shared" si="11"/>
        <v>4.4103547459252157E-2</v>
      </c>
    </row>
    <row r="160" spans="1:5" x14ac:dyDescent="0.35">
      <c r="A160" s="20" t="s">
        <v>198</v>
      </c>
      <c r="B160" s="96">
        <v>0.84</v>
      </c>
      <c r="C160" s="96">
        <v>1.47</v>
      </c>
      <c r="D160" s="104">
        <f t="shared" si="10"/>
        <v>0.63</v>
      </c>
      <c r="E160" s="86">
        <f t="shared" si="11"/>
        <v>0.75</v>
      </c>
    </row>
    <row r="161" spans="1:7" x14ac:dyDescent="0.35">
      <c r="A161" s="20" t="s">
        <v>199</v>
      </c>
      <c r="B161" s="96">
        <v>2589.7800000000002</v>
      </c>
      <c r="C161" s="96">
        <v>3517.3599999999983</v>
      </c>
      <c r="D161" s="104">
        <f t="shared" si="10"/>
        <v>927.57999999999811</v>
      </c>
      <c r="E161" s="86">
        <f t="shared" si="11"/>
        <v>0.35816941979627548</v>
      </c>
    </row>
    <row r="162" spans="1:7" x14ac:dyDescent="0.35">
      <c r="A162" s="20" t="s">
        <v>200</v>
      </c>
      <c r="B162" s="96">
        <v>86.830000000000013</v>
      </c>
      <c r="C162" s="96">
        <v>133.81</v>
      </c>
      <c r="D162" s="104">
        <f t="shared" si="10"/>
        <v>46.97999999999999</v>
      </c>
      <c r="E162" s="86">
        <f t="shared" si="11"/>
        <v>0.5410572382816996</v>
      </c>
    </row>
    <row r="163" spans="1:7" x14ac:dyDescent="0.35">
      <c r="A163" s="9" t="s">
        <v>7</v>
      </c>
      <c r="B163" s="103">
        <v>791.28000000000009</v>
      </c>
      <c r="C163" s="103">
        <v>679.40000000000009</v>
      </c>
      <c r="D163" s="103">
        <f t="shared" si="10"/>
        <v>-111.88</v>
      </c>
      <c r="E163" s="84">
        <f t="shared" si="11"/>
        <v>-0.14139116368415727</v>
      </c>
    </row>
    <row r="164" spans="1:7" x14ac:dyDescent="0.35">
      <c r="A164" s="20" t="s">
        <v>201</v>
      </c>
      <c r="B164" s="96">
        <v>656.0200000000001</v>
      </c>
      <c r="C164" s="96">
        <v>537.29000000000008</v>
      </c>
      <c r="D164" s="104">
        <f t="shared" si="10"/>
        <v>-118.73000000000002</v>
      </c>
      <c r="E164" s="86">
        <f t="shared" si="11"/>
        <v>-0.18098533581293252</v>
      </c>
    </row>
    <row r="165" spans="1:7" x14ac:dyDescent="0.35">
      <c r="A165" s="20" t="s">
        <v>202</v>
      </c>
      <c r="B165" s="96">
        <v>135.26000000000002</v>
      </c>
      <c r="C165" s="96">
        <v>142.10999999999999</v>
      </c>
      <c r="D165" s="104">
        <f t="shared" si="10"/>
        <v>6.8499999999999659</v>
      </c>
      <c r="E165" s="86">
        <f t="shared" si="11"/>
        <v>5.0643205677953329E-2</v>
      </c>
    </row>
    <row r="166" spans="1:7" x14ac:dyDescent="0.35">
      <c r="A166" s="9" t="s">
        <v>9</v>
      </c>
      <c r="B166" s="103">
        <v>0.23</v>
      </c>
      <c r="C166" s="103"/>
      <c r="D166" s="103">
        <f t="shared" si="10"/>
        <v>-0.23</v>
      </c>
      <c r="E166" s="84">
        <f t="shared" si="11"/>
        <v>-1</v>
      </c>
    </row>
    <row r="167" spans="1:7" x14ac:dyDescent="0.35">
      <c r="A167" s="20" t="s">
        <v>207</v>
      </c>
      <c r="B167" s="96">
        <v>0.23</v>
      </c>
      <c r="C167" s="96"/>
      <c r="D167" s="104">
        <f t="shared" si="10"/>
        <v>-0.23</v>
      </c>
      <c r="E167" s="86">
        <f t="shared" si="11"/>
        <v>-1</v>
      </c>
    </row>
    <row r="168" spans="1:7" x14ac:dyDescent="0.35">
      <c r="A168" s="9" t="s">
        <v>10</v>
      </c>
      <c r="B168" s="103">
        <v>8.27</v>
      </c>
      <c r="C168" s="103">
        <v>7.85</v>
      </c>
      <c r="D168" s="103">
        <f t="shared" si="10"/>
        <v>-0.41999999999999993</v>
      </c>
      <c r="E168" s="84">
        <f t="shared" si="11"/>
        <v>-5.0785973397823425E-2</v>
      </c>
    </row>
    <row r="169" spans="1:7" x14ac:dyDescent="0.35">
      <c r="A169" s="20" t="s">
        <v>10</v>
      </c>
      <c r="B169" s="96">
        <v>8.27</v>
      </c>
      <c r="C169" s="96">
        <v>7.85</v>
      </c>
      <c r="D169" s="104">
        <f t="shared" si="10"/>
        <v>-0.41999999999999993</v>
      </c>
      <c r="E169" s="86">
        <f t="shared" si="11"/>
        <v>-5.0785973397823425E-2</v>
      </c>
      <c r="G169" s="164"/>
    </row>
    <row r="170" spans="1:7" x14ac:dyDescent="0.35">
      <c r="A170" s="9" t="s">
        <v>12</v>
      </c>
      <c r="B170" s="103">
        <v>2011.3600000000008</v>
      </c>
      <c r="C170" s="103">
        <v>2008.63</v>
      </c>
      <c r="D170" s="103">
        <f t="shared" si="10"/>
        <v>-2.7300000000007003</v>
      </c>
      <c r="E170" s="167">
        <f t="shared" si="11"/>
        <v>-1.3572905894522203E-3</v>
      </c>
    </row>
    <row r="171" spans="1:7" x14ac:dyDescent="0.35">
      <c r="A171" s="20" t="s">
        <v>12</v>
      </c>
      <c r="B171" s="96">
        <v>2011.3600000000008</v>
      </c>
      <c r="C171" s="96">
        <v>2008.63</v>
      </c>
      <c r="D171" s="104">
        <f t="shared" si="10"/>
        <v>-2.7300000000007003</v>
      </c>
      <c r="E171" s="86">
        <f t="shared" si="11"/>
        <v>-1.3572905894522203E-3</v>
      </c>
    </row>
    <row r="172" spans="1:7" x14ac:dyDescent="0.35">
      <c r="A172" s="9" t="s">
        <v>13</v>
      </c>
      <c r="B172" s="103">
        <v>17</v>
      </c>
      <c r="C172" s="103">
        <v>17.560000000000002</v>
      </c>
      <c r="D172" s="103">
        <f t="shared" si="10"/>
        <v>0.56000000000000227</v>
      </c>
      <c r="E172" s="84">
        <f t="shared" si="11"/>
        <v>3.2941176470588474E-2</v>
      </c>
    </row>
    <row r="173" spans="1:7" x14ac:dyDescent="0.35">
      <c r="A173" s="20" t="s">
        <v>13</v>
      </c>
      <c r="B173" s="96">
        <v>17</v>
      </c>
      <c r="C173" s="96">
        <v>17.560000000000002</v>
      </c>
      <c r="D173" s="104">
        <f t="shared" si="10"/>
        <v>0.56000000000000227</v>
      </c>
      <c r="E173" s="86">
        <f t="shared" si="11"/>
        <v>3.2941176470588474E-2</v>
      </c>
    </row>
    <row r="174" spans="1:7" x14ac:dyDescent="0.35">
      <c r="A174" s="19" t="s">
        <v>15</v>
      </c>
      <c r="B174" s="108">
        <v>9526.8100000000013</v>
      </c>
      <c r="C174" s="108">
        <v>10199.569999999994</v>
      </c>
      <c r="D174" s="107">
        <f t="shared" si="10"/>
        <v>672.75999999999294</v>
      </c>
      <c r="E174" s="89">
        <f t="shared" si="11"/>
        <v>7.0617551940260537E-2</v>
      </c>
    </row>
    <row r="176" spans="1:7" ht="23.5" x14ac:dyDescent="0.35">
      <c r="A176" s="159" t="s">
        <v>82</v>
      </c>
      <c r="B176" s="162"/>
      <c r="C176" s="162"/>
    </row>
    <row r="177" spans="1:5" ht="21.75" customHeight="1" x14ac:dyDescent="0.35">
      <c r="A177" s="261" t="s">
        <v>17</v>
      </c>
      <c r="B177" s="261" t="s">
        <v>252</v>
      </c>
      <c r="C177" s="261"/>
      <c r="D177" s="261" t="s">
        <v>254</v>
      </c>
      <c r="E177" s="261"/>
    </row>
    <row r="178" spans="1:5" x14ac:dyDescent="0.35">
      <c r="A178" s="261"/>
      <c r="B178" s="158">
        <v>2019</v>
      </c>
      <c r="C178" s="160">
        <v>2020</v>
      </c>
      <c r="D178" s="158" t="s">
        <v>163</v>
      </c>
      <c r="E178" s="83" t="s">
        <v>164</v>
      </c>
    </row>
    <row r="179" spans="1:5" x14ac:dyDescent="0.35">
      <c r="A179" s="9" t="s">
        <v>0</v>
      </c>
      <c r="B179" s="103"/>
      <c r="C179" s="103">
        <v>0.02</v>
      </c>
      <c r="D179" s="103">
        <f t="shared" ref="D179" si="12">IFERROR(C179-B179,"")</f>
        <v>0.02</v>
      </c>
      <c r="E179" s="84" t="str">
        <f>IFERROR((C179/B179)-1,"")</f>
        <v/>
      </c>
    </row>
    <row r="180" spans="1:5" x14ac:dyDescent="0.35">
      <c r="A180" s="20" t="s">
        <v>172</v>
      </c>
      <c r="B180" s="96"/>
      <c r="C180" s="96">
        <v>0.02</v>
      </c>
      <c r="D180" s="104">
        <f t="shared" ref="D180:D198" si="13">IFERROR(C180-B180,"")</f>
        <v>0.02</v>
      </c>
      <c r="E180" s="86" t="str">
        <f t="shared" ref="E180:E198" si="14">IFERROR((C180/B180)-1,"")</f>
        <v/>
      </c>
    </row>
    <row r="181" spans="1:5" x14ac:dyDescent="0.35">
      <c r="A181" s="9" t="s">
        <v>1</v>
      </c>
      <c r="B181" s="103">
        <v>207.31</v>
      </c>
      <c r="C181" s="103">
        <f>SUM(C182:C183)</f>
        <v>219.01999999999998</v>
      </c>
      <c r="D181" s="103">
        <f t="shared" si="13"/>
        <v>11.70999999999998</v>
      </c>
      <c r="E181" s="84">
        <f t="shared" si="14"/>
        <v>5.6485456562635594E-2</v>
      </c>
    </row>
    <row r="182" spans="1:5" x14ac:dyDescent="0.35">
      <c r="A182" s="20" t="s">
        <v>179</v>
      </c>
      <c r="B182" s="96">
        <v>157.10999999999999</v>
      </c>
      <c r="C182" s="96">
        <v>151.82</v>
      </c>
      <c r="D182" s="104">
        <f t="shared" si="13"/>
        <v>-5.289999999999992</v>
      </c>
      <c r="E182" s="86">
        <f t="shared" si="14"/>
        <v>-3.3670676596015525E-2</v>
      </c>
    </row>
    <row r="183" spans="1:5" x14ac:dyDescent="0.35">
      <c r="A183" s="20" t="s">
        <v>181</v>
      </c>
      <c r="B183" s="96">
        <v>50.2</v>
      </c>
      <c r="C183" s="96">
        <v>67.199999999999989</v>
      </c>
      <c r="D183" s="104">
        <f t="shared" si="13"/>
        <v>16.999999999999986</v>
      </c>
      <c r="E183" s="86">
        <f t="shared" si="14"/>
        <v>0.33864541832669293</v>
      </c>
    </row>
    <row r="184" spans="1:5" x14ac:dyDescent="0.35">
      <c r="A184" s="9" t="s">
        <v>2</v>
      </c>
      <c r="B184" s="103">
        <v>11.079999999999998</v>
      </c>
      <c r="C184" s="103">
        <v>4.6500000000000004</v>
      </c>
      <c r="D184" s="103">
        <f t="shared" si="13"/>
        <v>-6.4299999999999979</v>
      </c>
      <c r="E184" s="84">
        <f t="shared" si="14"/>
        <v>-0.58032490974729234</v>
      </c>
    </row>
    <row r="185" spans="1:5" x14ac:dyDescent="0.35">
      <c r="A185" s="20" t="s">
        <v>182</v>
      </c>
      <c r="B185" s="96">
        <v>0.1</v>
      </c>
      <c r="C185" s="96">
        <v>0.1</v>
      </c>
      <c r="D185" s="104">
        <f t="shared" si="13"/>
        <v>0</v>
      </c>
      <c r="E185" s="86">
        <f t="shared" si="14"/>
        <v>0</v>
      </c>
    </row>
    <row r="186" spans="1:5" x14ac:dyDescent="0.35">
      <c r="A186" s="20" t="s">
        <v>184</v>
      </c>
      <c r="B186" s="96">
        <v>10.979999999999999</v>
      </c>
      <c r="C186" s="96">
        <v>4.5500000000000007</v>
      </c>
      <c r="D186" s="104">
        <f t="shared" si="13"/>
        <v>-6.4299999999999979</v>
      </c>
      <c r="E186" s="86">
        <f t="shared" si="14"/>
        <v>-0.58561020036429867</v>
      </c>
    </row>
    <row r="187" spans="1:5" x14ac:dyDescent="0.35">
      <c r="A187" s="9" t="s">
        <v>4</v>
      </c>
      <c r="B187" s="103">
        <v>0.19</v>
      </c>
      <c r="C187" s="103">
        <v>0.57999999999999996</v>
      </c>
      <c r="D187" s="103">
        <f t="shared" si="13"/>
        <v>0.38999999999999996</v>
      </c>
      <c r="E187" s="84">
        <f>IFERROR((C187/B187)-1,"")</f>
        <v>2.0526315789473681</v>
      </c>
    </row>
    <row r="188" spans="1:5" x14ac:dyDescent="0.35">
      <c r="A188" s="20" t="s">
        <v>192</v>
      </c>
      <c r="B188" s="96">
        <v>0.19</v>
      </c>
      <c r="C188" s="96">
        <v>0.57999999999999996</v>
      </c>
      <c r="D188" s="104">
        <f t="shared" si="13"/>
        <v>0.38999999999999996</v>
      </c>
      <c r="E188" s="86">
        <f t="shared" si="14"/>
        <v>2.0526315789473681</v>
      </c>
    </row>
    <row r="189" spans="1:5" x14ac:dyDescent="0.35">
      <c r="A189" s="9" t="s">
        <v>6</v>
      </c>
      <c r="B189" s="103">
        <v>92.69</v>
      </c>
      <c r="C189" s="103">
        <v>98.77</v>
      </c>
      <c r="D189" s="103">
        <f t="shared" si="13"/>
        <v>6.0799999999999983</v>
      </c>
      <c r="E189" s="84">
        <f t="shared" si="14"/>
        <v>6.5594994066242363E-2</v>
      </c>
    </row>
    <row r="190" spans="1:5" x14ac:dyDescent="0.35">
      <c r="A190" s="20" t="s">
        <v>198</v>
      </c>
      <c r="B190" s="96"/>
      <c r="C190" s="96">
        <v>0.05</v>
      </c>
      <c r="D190" s="104">
        <f t="shared" si="13"/>
        <v>0.05</v>
      </c>
      <c r="E190" s="86" t="str">
        <f t="shared" si="14"/>
        <v/>
      </c>
    </row>
    <row r="191" spans="1:5" x14ac:dyDescent="0.35">
      <c r="A191" s="20" t="s">
        <v>199</v>
      </c>
      <c r="B191" s="96">
        <v>90.91</v>
      </c>
      <c r="C191" s="96">
        <v>96.94</v>
      </c>
      <c r="D191" s="104">
        <f t="shared" si="13"/>
        <v>6.0300000000000011</v>
      </c>
      <c r="E191" s="86">
        <f t="shared" si="14"/>
        <v>6.632933670663288E-2</v>
      </c>
    </row>
    <row r="192" spans="1:5" x14ac:dyDescent="0.35">
      <c r="A192" s="20" t="s">
        <v>200</v>
      </c>
      <c r="B192" s="96">
        <v>1.78</v>
      </c>
      <c r="C192" s="96">
        <v>1.78</v>
      </c>
      <c r="D192" s="104">
        <f t="shared" si="13"/>
        <v>0</v>
      </c>
      <c r="E192" s="86">
        <f t="shared" si="14"/>
        <v>0</v>
      </c>
    </row>
    <row r="193" spans="1:5" x14ac:dyDescent="0.35">
      <c r="A193" s="9" t="s">
        <v>7</v>
      </c>
      <c r="B193" s="103">
        <v>17.360000000000003</v>
      </c>
      <c r="C193" s="103">
        <v>46.46</v>
      </c>
      <c r="D193" s="103">
        <f t="shared" si="13"/>
        <v>29.099999999999998</v>
      </c>
      <c r="E193" s="84">
        <f t="shared" si="14"/>
        <v>1.6762672811059902</v>
      </c>
    </row>
    <row r="194" spans="1:5" x14ac:dyDescent="0.35">
      <c r="A194" s="20" t="s">
        <v>201</v>
      </c>
      <c r="B194" s="96">
        <v>15.570000000000002</v>
      </c>
      <c r="C194" s="96">
        <v>44.67</v>
      </c>
      <c r="D194" s="104">
        <f t="shared" si="13"/>
        <v>29.1</v>
      </c>
      <c r="E194" s="86">
        <f t="shared" si="14"/>
        <v>1.8689788053949901</v>
      </c>
    </row>
    <row r="195" spans="1:5" x14ac:dyDescent="0.35">
      <c r="A195" s="20" t="s">
        <v>202</v>
      </c>
      <c r="B195" s="96">
        <v>1.79</v>
      </c>
      <c r="C195" s="96">
        <v>1.79</v>
      </c>
      <c r="D195" s="104">
        <f t="shared" si="13"/>
        <v>0</v>
      </c>
      <c r="E195" s="86">
        <f t="shared" si="14"/>
        <v>0</v>
      </c>
    </row>
    <row r="196" spans="1:5" x14ac:dyDescent="0.35">
      <c r="A196" s="9" t="s">
        <v>12</v>
      </c>
      <c r="B196" s="103">
        <v>85.19</v>
      </c>
      <c r="C196" s="103">
        <v>104.97000000000001</v>
      </c>
      <c r="D196" s="103">
        <f t="shared" si="13"/>
        <v>19.780000000000015</v>
      </c>
      <c r="E196" s="84">
        <f t="shared" si="14"/>
        <v>0.2321868763939432</v>
      </c>
    </row>
    <row r="197" spans="1:5" x14ac:dyDescent="0.35">
      <c r="A197" s="20" t="s">
        <v>12</v>
      </c>
      <c r="B197" s="96">
        <v>85.19</v>
      </c>
      <c r="C197" s="96">
        <v>104.97000000000001</v>
      </c>
      <c r="D197" s="104">
        <f t="shared" si="13"/>
        <v>19.780000000000015</v>
      </c>
      <c r="E197" s="86">
        <f t="shared" si="14"/>
        <v>0.2321868763939432</v>
      </c>
    </row>
    <row r="198" spans="1:5" x14ac:dyDescent="0.35">
      <c r="A198" s="19" t="s">
        <v>15</v>
      </c>
      <c r="B198" s="108">
        <v>413.81999999999994</v>
      </c>
      <c r="C198" s="108">
        <v>474.47</v>
      </c>
      <c r="D198" s="107">
        <f t="shared" si="13"/>
        <v>60.650000000000091</v>
      </c>
      <c r="E198" s="89">
        <f t="shared" si="14"/>
        <v>0.14656130684838842</v>
      </c>
    </row>
    <row r="210" spans="1:4" ht="33" customHeight="1" x14ac:dyDescent="0.35">
      <c r="A210" s="247" t="s">
        <v>251</v>
      </c>
      <c r="B210" s="246" t="s">
        <v>255</v>
      </c>
      <c r="C210" s="246" t="s">
        <v>257</v>
      </c>
      <c r="D210" s="247" t="s">
        <v>164</v>
      </c>
    </row>
    <row r="211" spans="1:4" x14ac:dyDescent="0.35">
      <c r="A211" s="245" t="s">
        <v>16</v>
      </c>
      <c r="B211" s="244">
        <v>26969.48</v>
      </c>
      <c r="C211" s="244">
        <v>30274.910000000011</v>
      </c>
      <c r="D211" s="243">
        <v>-0.11</v>
      </c>
    </row>
    <row r="212" spans="1:4" x14ac:dyDescent="0.35">
      <c r="A212" s="245" t="s">
        <v>81</v>
      </c>
      <c r="B212" s="244">
        <v>10199.569999999994</v>
      </c>
      <c r="C212" s="244">
        <v>9526.8100000000013</v>
      </c>
      <c r="D212" s="243">
        <v>7.0000000000000007E-2</v>
      </c>
    </row>
    <row r="213" spans="1:4" x14ac:dyDescent="0.35">
      <c r="A213" s="245" t="s">
        <v>82</v>
      </c>
      <c r="B213" s="244">
        <v>474.47</v>
      </c>
      <c r="C213" s="244">
        <v>413.81999999999994</v>
      </c>
      <c r="D213" s="243">
        <v>0.15</v>
      </c>
    </row>
    <row r="214" spans="1:4" x14ac:dyDescent="0.35">
      <c r="A214" s="245" t="s">
        <v>213</v>
      </c>
      <c r="B214" s="244">
        <v>23911.059999999994</v>
      </c>
      <c r="C214" s="244">
        <v>26349.85</v>
      </c>
      <c r="D214" s="243">
        <v>-0.09</v>
      </c>
    </row>
    <row r="215" spans="1:4" x14ac:dyDescent="0.35">
      <c r="A215" s="245" t="s">
        <v>84</v>
      </c>
      <c r="B215" s="244">
        <v>15161.960000000012</v>
      </c>
      <c r="C215" s="244">
        <v>15321.940000000002</v>
      </c>
      <c r="D215" s="243">
        <v>-0.01</v>
      </c>
    </row>
    <row r="216" spans="1:4" x14ac:dyDescent="0.35">
      <c r="A216" s="245" t="s">
        <v>85</v>
      </c>
      <c r="B216" s="244">
        <v>23006.210000000006</v>
      </c>
      <c r="C216" s="244">
        <v>21051.609999999997</v>
      </c>
      <c r="D216" s="243">
        <v>0.09</v>
      </c>
    </row>
    <row r="217" spans="1:4" x14ac:dyDescent="0.35">
      <c r="A217" s="245" t="s">
        <v>86</v>
      </c>
      <c r="B217" s="244">
        <v>10226.52</v>
      </c>
      <c r="C217" s="244">
        <v>11574.42</v>
      </c>
      <c r="D217" s="243">
        <v>-0.12</v>
      </c>
    </row>
    <row r="219" spans="1:4" x14ac:dyDescent="0.35">
      <c r="B219" s="111"/>
      <c r="C219" s="111"/>
    </row>
    <row r="221" spans="1:4" x14ac:dyDescent="0.35">
      <c r="B221" s="111"/>
      <c r="C221" s="111"/>
    </row>
    <row r="222" spans="1:4" x14ac:dyDescent="0.35">
      <c r="B222" s="111"/>
      <c r="C222" s="111"/>
    </row>
  </sheetData>
  <mergeCells count="15">
    <mergeCell ref="A177:A178"/>
    <mergeCell ref="B177:C177"/>
    <mergeCell ref="D74:E74"/>
    <mergeCell ref="D136:E136"/>
    <mergeCell ref="D177:E177"/>
    <mergeCell ref="A74:A75"/>
    <mergeCell ref="B74:C74"/>
    <mergeCell ref="A136:A137"/>
    <mergeCell ref="B136:C136"/>
    <mergeCell ref="H6:I6"/>
    <mergeCell ref="A5:D5"/>
    <mergeCell ref="A6:A7"/>
    <mergeCell ref="B6:C6"/>
    <mergeCell ref="D6:E6"/>
    <mergeCell ref="F6:G6"/>
  </mergeCells>
  <conditionalFormatting sqref="I8:I70">
    <cfRule type="cellIs" dxfId="11" priority="8" operator="lessThan">
      <formula>0</formula>
    </cfRule>
  </conditionalFormatting>
  <conditionalFormatting sqref="E76:E133">
    <cfRule type="cellIs" dxfId="10" priority="7" operator="lessThan">
      <formula>0</formula>
    </cfRule>
  </conditionalFormatting>
  <conditionalFormatting sqref="E138:E174">
    <cfRule type="cellIs" dxfId="9" priority="6" operator="lessThan">
      <formula>0</formula>
    </cfRule>
  </conditionalFormatting>
  <conditionalFormatting sqref="E179:E198">
    <cfRule type="cellIs" dxfId="8" priority="5" operator="lessThan">
      <formula>0</formula>
    </cfRule>
  </conditionalFormatting>
  <conditionalFormatting sqref="D76:D133">
    <cfRule type="cellIs" dxfId="7" priority="4" operator="lessThan">
      <formula>0</formula>
    </cfRule>
  </conditionalFormatting>
  <conditionalFormatting sqref="D138:D174">
    <cfRule type="cellIs" dxfId="6" priority="3" operator="lessThan">
      <formula>0</formula>
    </cfRule>
  </conditionalFormatting>
  <conditionalFormatting sqref="D178:D198">
    <cfRule type="cellIs" dxfId="5" priority="2" operator="lessThan">
      <formula>0</formula>
    </cfRule>
  </conditionalFormatting>
  <conditionalFormatting sqref="D211:D217">
    <cfRule type="cellIs" dxfId="4" priority="1" operator="lessThan">
      <formula>0</formula>
    </cfRule>
  </conditionalFormatting>
  <hyperlinks>
    <hyperlink ref="E1" location="ÍNDICE!A1" display="INDICE"/>
  </hyperlink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F1" sqref="F1"/>
    </sheetView>
  </sheetViews>
  <sheetFormatPr baseColWidth="10" defaultRowHeight="14.5" x14ac:dyDescent="0.35"/>
  <cols>
    <col min="1" max="1" width="13.1796875" customWidth="1"/>
    <col min="2" max="2" width="14.81640625" customWidth="1"/>
    <col min="6" max="6" width="8.7265625" customWidth="1"/>
    <col min="7" max="7" width="11.26953125" customWidth="1"/>
    <col min="8" max="8" width="15.26953125" customWidth="1"/>
  </cols>
  <sheetData>
    <row r="1" spans="1:11" x14ac:dyDescent="0.35">
      <c r="E1" s="43" t="s">
        <v>124</v>
      </c>
      <c r="F1" s="152" t="s">
        <v>125</v>
      </c>
      <c r="G1" s="198" t="s">
        <v>217</v>
      </c>
      <c r="H1" t="s">
        <v>237</v>
      </c>
    </row>
    <row r="2" spans="1:11" ht="18.5" x14ac:dyDescent="0.45">
      <c r="A2" s="64" t="s">
        <v>15</v>
      </c>
      <c r="C2" s="43"/>
      <c r="D2" s="44"/>
      <c r="G2" s="148"/>
      <c r="H2" s="148"/>
      <c r="I2" s="148"/>
      <c r="J2" s="148"/>
      <c r="K2" s="148"/>
    </row>
    <row r="3" spans="1:11" x14ac:dyDescent="0.35">
      <c r="A3" s="240"/>
      <c r="B3" s="240"/>
      <c r="C3" s="240"/>
      <c r="D3" s="240"/>
      <c r="E3" s="240"/>
      <c r="F3" s="78"/>
    </row>
    <row r="4" spans="1:11" x14ac:dyDescent="0.35">
      <c r="A4" s="189" t="s">
        <v>142</v>
      </c>
      <c r="B4" s="190" t="s">
        <v>143</v>
      </c>
      <c r="C4" s="190">
        <v>2019</v>
      </c>
      <c r="D4" s="190">
        <v>2020</v>
      </c>
      <c r="E4" s="1"/>
    </row>
    <row r="5" spans="1:11" x14ac:dyDescent="0.35">
      <c r="A5" s="283" t="s">
        <v>215</v>
      </c>
      <c r="B5" s="191" t="s">
        <v>149</v>
      </c>
      <c r="C5" s="96"/>
      <c r="D5" s="214">
        <f>1.71+29.19</f>
        <v>30.900000000000002</v>
      </c>
      <c r="E5" s="1"/>
      <c r="F5" s="178">
        <f t="shared" ref="F5:F13" si="0">D5/$D$14</f>
        <v>3.0295394805859451E-3</v>
      </c>
    </row>
    <row r="6" spans="1:11" x14ac:dyDescent="0.35">
      <c r="A6" s="283"/>
      <c r="B6" s="191" t="s">
        <v>145</v>
      </c>
      <c r="C6" s="96">
        <v>610.29999999999995</v>
      </c>
      <c r="D6" s="214">
        <v>614.20999999999958</v>
      </c>
      <c r="E6" s="1"/>
      <c r="F6" s="216">
        <f t="shared" si="0"/>
        <v>6.0219205319439868E-2</v>
      </c>
    </row>
    <row r="7" spans="1:11" x14ac:dyDescent="0.35">
      <c r="A7" s="283"/>
      <c r="B7" s="191" t="s">
        <v>151</v>
      </c>
      <c r="C7" s="96">
        <v>1.1499999999999999</v>
      </c>
      <c r="D7" s="96">
        <v>1.1499999999999999</v>
      </c>
      <c r="E7" s="1"/>
      <c r="F7" s="179">
        <f t="shared" si="0"/>
        <v>1.12749851219218E-4</v>
      </c>
    </row>
    <row r="8" spans="1:11" x14ac:dyDescent="0.35">
      <c r="A8" s="283" t="s">
        <v>216</v>
      </c>
      <c r="B8" s="191" t="s">
        <v>149</v>
      </c>
      <c r="C8" s="96">
        <v>1135.68</v>
      </c>
      <c r="D8" s="215">
        <v>1042.3800000000003</v>
      </c>
      <c r="E8" s="1"/>
      <c r="F8" s="216">
        <f t="shared" si="0"/>
        <v>0.10219842601207696</v>
      </c>
    </row>
    <row r="9" spans="1:11" x14ac:dyDescent="0.35">
      <c r="A9" s="283"/>
      <c r="B9" s="191" t="s">
        <v>145</v>
      </c>
      <c r="C9" s="96">
        <v>3476.16</v>
      </c>
      <c r="D9" s="215">
        <v>3208.6000000000013</v>
      </c>
      <c r="E9" s="1"/>
      <c r="F9" s="216">
        <f t="shared" si="0"/>
        <v>0.31458188923650698</v>
      </c>
    </row>
    <row r="10" spans="1:11" x14ac:dyDescent="0.35">
      <c r="A10" s="283"/>
      <c r="B10" s="191" t="s">
        <v>150</v>
      </c>
      <c r="C10" s="96">
        <v>434.6</v>
      </c>
      <c r="D10" s="215">
        <v>375.67</v>
      </c>
      <c r="E10" s="1"/>
      <c r="F10" s="216">
        <f t="shared" si="0"/>
        <v>3.6831944876107504E-2</v>
      </c>
    </row>
    <row r="11" spans="1:11" x14ac:dyDescent="0.35">
      <c r="A11" s="283"/>
      <c r="B11" s="191" t="s">
        <v>151</v>
      </c>
      <c r="C11" s="96">
        <v>2074.89</v>
      </c>
      <c r="D11" s="214">
        <v>2127.7600000000011</v>
      </c>
      <c r="E11" s="1"/>
      <c r="F11" s="216">
        <f t="shared" si="0"/>
        <v>0.20861271602626386</v>
      </c>
    </row>
    <row r="12" spans="1:11" x14ac:dyDescent="0.35">
      <c r="A12" s="284" t="s">
        <v>161</v>
      </c>
      <c r="B12" s="284"/>
      <c r="C12" s="96">
        <f>C14-C13-SUM(C5:C11)</f>
        <v>13.799999999999272</v>
      </c>
      <c r="D12" s="215">
        <v>1.4</v>
      </c>
      <c r="E12" s="1"/>
      <c r="F12" s="179">
        <f t="shared" si="0"/>
        <v>1.3726068844078712E-4</v>
      </c>
    </row>
    <row r="13" spans="1:11" x14ac:dyDescent="0.35">
      <c r="A13" s="284" t="s">
        <v>162</v>
      </c>
      <c r="B13" s="284"/>
      <c r="C13" s="96">
        <v>1780.23</v>
      </c>
      <c r="D13" s="214">
        <v>2797.5000000000023</v>
      </c>
      <c r="E13" s="1"/>
      <c r="F13" s="216">
        <f t="shared" si="0"/>
        <v>0.27427626850935882</v>
      </c>
    </row>
    <row r="14" spans="1:11" x14ac:dyDescent="0.35">
      <c r="A14" s="285" t="s">
        <v>214</v>
      </c>
      <c r="B14" s="285"/>
      <c r="C14" s="185">
        <v>9526.81</v>
      </c>
      <c r="D14" s="211">
        <f>SUM(D5:D13)</f>
        <v>10199.570000000005</v>
      </c>
      <c r="I14" s="145"/>
      <c r="J14" s="145"/>
    </row>
    <row r="16" spans="1:11" x14ac:dyDescent="0.35">
      <c r="I16" s="111"/>
      <c r="J16" s="111"/>
    </row>
  </sheetData>
  <mergeCells count="5">
    <mergeCell ref="A5:A7"/>
    <mergeCell ref="A8:A11"/>
    <mergeCell ref="A12:B12"/>
    <mergeCell ref="A13:B13"/>
    <mergeCell ref="A14:B14"/>
  </mergeCells>
  <hyperlinks>
    <hyperlink ref="F1" location="ÍNDICE!A1" display="INDICE"/>
  </hyperlink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F1" sqref="F1"/>
    </sheetView>
  </sheetViews>
  <sheetFormatPr baseColWidth="10" defaultRowHeight="14.5" x14ac:dyDescent="0.35"/>
  <cols>
    <col min="8" max="8" width="12.453125" customWidth="1"/>
  </cols>
  <sheetData>
    <row r="1" spans="1:11" x14ac:dyDescent="0.35">
      <c r="E1" s="43" t="s">
        <v>124</v>
      </c>
      <c r="F1" s="152" t="s">
        <v>125</v>
      </c>
      <c r="G1" s="198" t="s">
        <v>217</v>
      </c>
      <c r="H1" t="s">
        <v>237</v>
      </c>
    </row>
    <row r="2" spans="1:11" ht="18.5" x14ac:dyDescent="0.45">
      <c r="A2" s="64" t="s">
        <v>15</v>
      </c>
      <c r="C2" s="43"/>
      <c r="D2" s="44"/>
      <c r="G2" s="148"/>
      <c r="H2" s="148"/>
      <c r="I2" s="148"/>
      <c r="J2" s="148"/>
      <c r="K2" s="148"/>
    </row>
    <row r="3" spans="1:11" x14ac:dyDescent="0.35">
      <c r="A3" s="240"/>
      <c r="B3" s="240"/>
      <c r="C3" s="240"/>
      <c r="D3" s="240"/>
      <c r="E3" s="240"/>
    </row>
    <row r="4" spans="1:11" x14ac:dyDescent="0.35">
      <c r="A4" s="189" t="s">
        <v>142</v>
      </c>
      <c r="B4" s="192" t="s">
        <v>143</v>
      </c>
      <c r="C4" s="190">
        <v>2019</v>
      </c>
      <c r="D4" s="190">
        <v>2020</v>
      </c>
      <c r="E4" s="1"/>
    </row>
    <row r="5" spans="1:11" x14ac:dyDescent="0.35">
      <c r="A5" s="283" t="s">
        <v>215</v>
      </c>
      <c r="B5" s="191" t="s">
        <v>145</v>
      </c>
      <c r="C5" s="96">
        <v>89.84</v>
      </c>
      <c r="D5" s="214">
        <v>102.07999999999994</v>
      </c>
      <c r="E5" s="1"/>
      <c r="F5" s="135">
        <f>D5/$D$11</f>
        <v>0.21514532004130918</v>
      </c>
    </row>
    <row r="6" spans="1:11" x14ac:dyDescent="0.35">
      <c r="A6" s="283"/>
      <c r="B6" s="191" t="s">
        <v>151</v>
      </c>
      <c r="C6" s="96">
        <v>31.34</v>
      </c>
      <c r="D6" s="214">
        <v>56.839999999999996</v>
      </c>
      <c r="E6" s="1"/>
      <c r="F6" s="135">
        <f>D6/$D$11</f>
        <v>0.11979682593209266</v>
      </c>
    </row>
    <row r="7" spans="1:11" x14ac:dyDescent="0.35">
      <c r="A7" s="283" t="s">
        <v>216</v>
      </c>
      <c r="B7" s="191" t="s">
        <v>145</v>
      </c>
      <c r="C7" s="96">
        <v>161.05000000000001</v>
      </c>
      <c r="D7" s="215">
        <v>126.89</v>
      </c>
      <c r="E7" s="1"/>
      <c r="F7" s="135">
        <f>D7/$D$11</f>
        <v>0.26743524353489162</v>
      </c>
    </row>
    <row r="8" spans="1:11" x14ac:dyDescent="0.35">
      <c r="A8" s="283"/>
      <c r="B8" s="191" t="s">
        <v>150</v>
      </c>
      <c r="C8" s="96">
        <v>1.63</v>
      </c>
      <c r="D8" s="96">
        <v>1.63</v>
      </c>
      <c r="E8" s="1"/>
      <c r="F8" s="178">
        <f>D8/$D$11</f>
        <v>3.435412144076549E-3</v>
      </c>
    </row>
    <row r="9" spans="1:11" x14ac:dyDescent="0.35">
      <c r="A9" s="283" t="s">
        <v>161</v>
      </c>
      <c r="B9" s="283"/>
      <c r="C9" s="96">
        <v>1.07</v>
      </c>
      <c r="D9" s="96">
        <v>1.07</v>
      </c>
      <c r="E9" s="1"/>
      <c r="F9" s="178">
        <f t="shared" ref="F9:F10" si="0">D9/$D$11</f>
        <v>2.2551478491790846E-3</v>
      </c>
    </row>
    <row r="10" spans="1:11" x14ac:dyDescent="0.35">
      <c r="A10" s="284" t="s">
        <v>162</v>
      </c>
      <c r="B10" s="284"/>
      <c r="C10" s="96">
        <v>128.88999999999999</v>
      </c>
      <c r="D10" s="214">
        <v>185.96</v>
      </c>
      <c r="E10" s="1"/>
      <c r="F10" s="216">
        <f t="shared" si="0"/>
        <v>0.39193205049845098</v>
      </c>
    </row>
    <row r="11" spans="1:11" x14ac:dyDescent="0.35">
      <c r="A11" s="285" t="s">
        <v>214</v>
      </c>
      <c r="B11" s="285"/>
      <c r="C11" s="104">
        <v>413.82</v>
      </c>
      <c r="D11" s="218">
        <f>SUM(D5:D10)</f>
        <v>474.46999999999991</v>
      </c>
      <c r="F11" s="135"/>
    </row>
  </sheetData>
  <mergeCells count="5">
    <mergeCell ref="A5:A6"/>
    <mergeCell ref="A7:A8"/>
    <mergeCell ref="A10:B10"/>
    <mergeCell ref="A11:B11"/>
    <mergeCell ref="A9:B9"/>
  </mergeCells>
  <hyperlinks>
    <hyperlink ref="F1" location="ÍNDICE!A1" display="INDICE"/>
  </hyperlink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I33" sqref="I33"/>
    </sheetView>
  </sheetViews>
  <sheetFormatPr baseColWidth="10" defaultRowHeight="14.5" x14ac:dyDescent="0.35"/>
  <cols>
    <col min="8" max="9" width="14.453125" customWidth="1"/>
    <col min="10" max="10" width="13.1796875" customWidth="1"/>
  </cols>
  <sheetData>
    <row r="1" spans="1:10" x14ac:dyDescent="0.35">
      <c r="E1" s="43" t="s">
        <v>124</v>
      </c>
      <c r="F1" s="152" t="s">
        <v>125</v>
      </c>
      <c r="G1" s="198" t="s">
        <v>217</v>
      </c>
      <c r="H1" t="s">
        <v>237</v>
      </c>
    </row>
    <row r="2" spans="1:10" ht="18.5" x14ac:dyDescent="0.45">
      <c r="A2" s="64" t="s">
        <v>15</v>
      </c>
      <c r="C2" s="43"/>
      <c r="D2" s="44"/>
      <c r="G2" s="148"/>
      <c r="H2" s="148"/>
      <c r="I2" s="148"/>
      <c r="J2" s="148"/>
    </row>
    <row r="3" spans="1:10" x14ac:dyDescent="0.35">
      <c r="A3" s="189" t="s">
        <v>156</v>
      </c>
      <c r="B3" s="190" t="s">
        <v>143</v>
      </c>
      <c r="C3" s="190">
        <v>2019</v>
      </c>
      <c r="D3" s="190">
        <v>2020</v>
      </c>
    </row>
    <row r="4" spans="1:10" x14ac:dyDescent="0.35">
      <c r="A4" s="284" t="s">
        <v>144</v>
      </c>
      <c r="B4" s="191" t="s">
        <v>150</v>
      </c>
      <c r="C4" s="109">
        <v>1779.82</v>
      </c>
      <c r="D4" s="214">
        <v>1696.1699999999994</v>
      </c>
      <c r="E4" s="135">
        <f t="shared" ref="E4:E10" si="0">D4/$D$11</f>
        <v>0.11187010122701803</v>
      </c>
    </row>
    <row r="5" spans="1:10" x14ac:dyDescent="0.35">
      <c r="A5" s="284"/>
      <c r="B5" s="191" t="s">
        <v>151</v>
      </c>
      <c r="C5" s="109">
        <v>39.43</v>
      </c>
      <c r="D5" s="214">
        <v>446.59999999999997</v>
      </c>
      <c r="E5" s="135">
        <f t="shared" si="0"/>
        <v>2.9455294698046933E-2</v>
      </c>
    </row>
    <row r="6" spans="1:10" x14ac:dyDescent="0.35">
      <c r="A6" s="284" t="s">
        <v>152</v>
      </c>
      <c r="B6" s="191" t="s">
        <v>150</v>
      </c>
      <c r="C6" s="109">
        <v>2227.86</v>
      </c>
      <c r="D6" s="214">
        <v>3825.49</v>
      </c>
      <c r="E6" s="135">
        <f t="shared" si="0"/>
        <v>0.25230840867539533</v>
      </c>
    </row>
    <row r="7" spans="1:10" x14ac:dyDescent="0.35">
      <c r="A7" s="284"/>
      <c r="B7" s="191" t="s">
        <v>151</v>
      </c>
      <c r="C7" s="109">
        <v>1768.63</v>
      </c>
      <c r="D7" s="214">
        <v>5020.9500000000035</v>
      </c>
      <c r="E7" s="135">
        <f t="shared" si="0"/>
        <v>0.33115441539220525</v>
      </c>
    </row>
    <row r="8" spans="1:10" x14ac:dyDescent="0.35">
      <c r="A8" s="195" t="s">
        <v>147</v>
      </c>
      <c r="B8" s="191" t="s">
        <v>151</v>
      </c>
      <c r="C8" s="109"/>
      <c r="D8" s="214">
        <v>44.230000000000004</v>
      </c>
      <c r="E8" s="178">
        <f t="shared" si="0"/>
        <v>2.91716902036412E-3</v>
      </c>
    </row>
    <row r="9" spans="1:10" x14ac:dyDescent="0.35">
      <c r="A9" s="284" t="s">
        <v>161</v>
      </c>
      <c r="B9" s="284"/>
      <c r="C9" s="109">
        <v>6595.97</v>
      </c>
      <c r="D9" s="215">
        <v>463.52</v>
      </c>
      <c r="E9" s="178">
        <f t="shared" si="0"/>
        <v>3.0571245406266715E-2</v>
      </c>
    </row>
    <row r="10" spans="1:10" x14ac:dyDescent="0.35">
      <c r="A10" s="284" t="s">
        <v>162</v>
      </c>
      <c r="B10" s="284"/>
      <c r="C10" s="109">
        <v>2910.23</v>
      </c>
      <c r="D10" s="214">
        <v>3665.0000000000064</v>
      </c>
      <c r="E10" s="135">
        <f t="shared" si="0"/>
        <v>0.24172336558070354</v>
      </c>
    </row>
    <row r="11" spans="1:10" x14ac:dyDescent="0.35">
      <c r="A11" s="285" t="s">
        <v>214</v>
      </c>
      <c r="B11" s="285"/>
      <c r="C11" s="109">
        <f>SUM(C5:C10)</f>
        <v>13542.119999999999</v>
      </c>
      <c r="D11" s="214">
        <v>15161.96000000001</v>
      </c>
    </row>
  </sheetData>
  <mergeCells count="5">
    <mergeCell ref="A9:B9"/>
    <mergeCell ref="A10:B10"/>
    <mergeCell ref="A4:A5"/>
    <mergeCell ref="A6:A7"/>
    <mergeCell ref="A11:B11"/>
  </mergeCells>
  <hyperlinks>
    <hyperlink ref="F1" location="ÍNDICE!A1" display="INDICE"/>
  </hyperlink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F1" sqref="F1"/>
    </sheetView>
  </sheetViews>
  <sheetFormatPr baseColWidth="10" defaultRowHeight="14.5" x14ac:dyDescent="0.35"/>
  <cols>
    <col min="8" max="8" width="15.81640625" customWidth="1"/>
  </cols>
  <sheetData>
    <row r="1" spans="1:11" x14ac:dyDescent="0.35">
      <c r="E1" s="43" t="s">
        <v>124</v>
      </c>
      <c r="F1" s="152" t="s">
        <v>125</v>
      </c>
      <c r="G1" s="198" t="s">
        <v>217</v>
      </c>
      <c r="H1" t="s">
        <v>237</v>
      </c>
    </row>
    <row r="2" spans="1:11" ht="18.5" x14ac:dyDescent="0.45">
      <c r="A2" s="64" t="s">
        <v>15</v>
      </c>
      <c r="C2" s="43"/>
      <c r="D2" s="44"/>
      <c r="G2" s="148"/>
      <c r="H2" s="148"/>
      <c r="I2" s="148"/>
      <c r="J2" s="148"/>
      <c r="K2" s="148"/>
    </row>
    <row r="3" spans="1:11" x14ac:dyDescent="0.35">
      <c r="A3" s="189" t="s">
        <v>142</v>
      </c>
      <c r="B3" s="190" t="s">
        <v>143</v>
      </c>
      <c r="C3" s="190">
        <v>2019</v>
      </c>
      <c r="D3" s="190">
        <v>2020</v>
      </c>
      <c r="E3" s="1"/>
    </row>
    <row r="4" spans="1:11" x14ac:dyDescent="0.35">
      <c r="A4" s="283" t="s">
        <v>215</v>
      </c>
      <c r="B4" s="191" t="s">
        <v>149</v>
      </c>
      <c r="C4" s="104">
        <v>875.1</v>
      </c>
      <c r="D4" s="212">
        <v>754.9</v>
      </c>
      <c r="E4" s="1"/>
      <c r="F4" s="179">
        <f t="shared" ref="F4:F14" si="0">D4/$D$14</f>
        <v>3.1571164139105483E-2</v>
      </c>
    </row>
    <row r="5" spans="1:11" x14ac:dyDescent="0.35">
      <c r="A5" s="283"/>
      <c r="B5" s="191" t="s">
        <v>145</v>
      </c>
      <c r="C5" s="104">
        <v>9098.77</v>
      </c>
      <c r="D5" s="212">
        <v>7537.3699999999972</v>
      </c>
      <c r="E5" s="1"/>
      <c r="F5" s="135">
        <f t="shared" si="0"/>
        <v>0.31522525559301812</v>
      </c>
    </row>
    <row r="6" spans="1:11" x14ac:dyDescent="0.35">
      <c r="A6" s="283"/>
      <c r="B6" s="191" t="s">
        <v>150</v>
      </c>
      <c r="C6" s="104">
        <v>2339.23</v>
      </c>
      <c r="D6" s="218">
        <v>2350.2000000000012</v>
      </c>
      <c r="E6" s="1"/>
      <c r="F6" s="135">
        <f t="shared" si="0"/>
        <v>9.8289243555074499E-2</v>
      </c>
    </row>
    <row r="7" spans="1:11" x14ac:dyDescent="0.35">
      <c r="A7" s="283"/>
      <c r="B7" s="191" t="s">
        <v>151</v>
      </c>
      <c r="C7" s="104">
        <v>2305.1999999999998</v>
      </c>
      <c r="D7" s="212">
        <v>2585.5200000000013</v>
      </c>
      <c r="E7" s="1"/>
      <c r="F7" s="135">
        <f t="shared" si="0"/>
        <v>0.10813071440580216</v>
      </c>
    </row>
    <row r="8" spans="1:11" ht="15" customHeight="1" x14ac:dyDescent="0.35">
      <c r="A8" s="288" t="s">
        <v>216</v>
      </c>
      <c r="B8" s="191" t="s">
        <v>149</v>
      </c>
      <c r="C8" s="104">
        <v>96.91</v>
      </c>
      <c r="D8" s="218">
        <v>210.89000000000004</v>
      </c>
      <c r="E8" s="1"/>
      <c r="F8" s="135">
        <f t="shared" si="0"/>
        <v>8.8197679232957429E-3</v>
      </c>
    </row>
    <row r="9" spans="1:11" x14ac:dyDescent="0.35">
      <c r="A9" s="289"/>
      <c r="B9" s="191" t="s">
        <v>145</v>
      </c>
      <c r="C9" s="104">
        <v>836.89</v>
      </c>
      <c r="D9" s="212">
        <v>767.14999999999975</v>
      </c>
      <c r="E9" s="1"/>
      <c r="F9" s="179">
        <f t="shared" si="0"/>
        <v>3.2083479360597113E-2</v>
      </c>
    </row>
    <row r="10" spans="1:11" x14ac:dyDescent="0.35">
      <c r="A10" s="289"/>
      <c r="B10" s="191" t="s">
        <v>150</v>
      </c>
      <c r="C10" s="104">
        <v>399.46</v>
      </c>
      <c r="D10" s="218">
        <v>445.36000000000013</v>
      </c>
      <c r="E10" s="1"/>
      <c r="F10" s="135">
        <f t="shared" si="0"/>
        <v>1.8625690370899485E-2</v>
      </c>
    </row>
    <row r="11" spans="1:11" x14ac:dyDescent="0.35">
      <c r="A11" s="290"/>
      <c r="B11" s="191" t="s">
        <v>151</v>
      </c>
      <c r="C11" s="104">
        <v>1036.6400000000001</v>
      </c>
      <c r="D11" s="212">
        <v>908.65999999999985</v>
      </c>
      <c r="E11" s="1"/>
      <c r="F11" s="135">
        <f t="shared" si="0"/>
        <v>3.800166115596712E-2</v>
      </c>
    </row>
    <row r="12" spans="1:11" x14ac:dyDescent="0.35">
      <c r="A12" s="286" t="s">
        <v>161</v>
      </c>
      <c r="B12" s="287"/>
      <c r="C12" s="194">
        <v>80.62</v>
      </c>
      <c r="D12" s="217">
        <v>21.18</v>
      </c>
      <c r="E12" s="1"/>
      <c r="F12" s="179">
        <f t="shared" si="0"/>
        <v>8.8578256254636919E-4</v>
      </c>
    </row>
    <row r="13" spans="1:11" x14ac:dyDescent="0.35">
      <c r="A13" s="286" t="s">
        <v>162</v>
      </c>
      <c r="B13" s="287"/>
      <c r="C13" s="104">
        <v>9281.0300000000007</v>
      </c>
      <c r="D13" s="212">
        <v>8329.8300000000145</v>
      </c>
      <c r="E13" s="1"/>
      <c r="F13" s="135">
        <f t="shared" si="0"/>
        <v>0.34836724093369381</v>
      </c>
    </row>
    <row r="14" spans="1:11" x14ac:dyDescent="0.35">
      <c r="A14" s="285" t="s">
        <v>214</v>
      </c>
      <c r="B14" s="285"/>
      <c r="C14" s="104">
        <v>26349.85</v>
      </c>
      <c r="D14" s="212">
        <v>23911.060000000016</v>
      </c>
      <c r="E14" s="1"/>
      <c r="F14" s="135">
        <f t="shared" si="0"/>
        <v>1</v>
      </c>
    </row>
    <row r="16" spans="1:11" x14ac:dyDescent="0.35">
      <c r="G16" s="47"/>
      <c r="H16" s="47"/>
      <c r="I16" s="193"/>
    </row>
  </sheetData>
  <mergeCells count="5">
    <mergeCell ref="A4:A7"/>
    <mergeCell ref="A13:B13"/>
    <mergeCell ref="A14:B14"/>
    <mergeCell ref="A8:A11"/>
    <mergeCell ref="A12:B12"/>
  </mergeCells>
  <hyperlinks>
    <hyperlink ref="F1" location="ÍNDICE!A1" display="INDICE"/>
  </hyperlink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F1" sqref="F1"/>
    </sheetView>
  </sheetViews>
  <sheetFormatPr baseColWidth="10" defaultRowHeight="14.5" x14ac:dyDescent="0.35"/>
  <cols>
    <col min="1" max="1" width="23" customWidth="1"/>
    <col min="7" max="7" width="15.54296875" customWidth="1"/>
  </cols>
  <sheetData>
    <row r="1" spans="1:8" x14ac:dyDescent="0.35">
      <c r="E1" s="43" t="s">
        <v>124</v>
      </c>
      <c r="F1" s="152" t="s">
        <v>125</v>
      </c>
      <c r="G1" s="198" t="s">
        <v>217</v>
      </c>
      <c r="H1" t="s">
        <v>237</v>
      </c>
    </row>
    <row r="2" spans="1:8" ht="18.5" x14ac:dyDescent="0.45">
      <c r="A2" s="64" t="s">
        <v>15</v>
      </c>
      <c r="C2" s="43"/>
      <c r="D2" s="44"/>
      <c r="G2" s="148"/>
      <c r="H2" s="148"/>
    </row>
    <row r="3" spans="1:8" x14ac:dyDescent="0.35">
      <c r="A3" s="190" t="s">
        <v>143</v>
      </c>
      <c r="B3" s="190" t="s">
        <v>146</v>
      </c>
      <c r="D3" s="240"/>
      <c r="E3" s="240"/>
    </row>
    <row r="4" spans="1:8" x14ac:dyDescent="0.35">
      <c r="A4" s="191" t="s">
        <v>243</v>
      </c>
      <c r="B4" s="96">
        <v>319.63000000000005</v>
      </c>
      <c r="C4" s="135">
        <f t="shared" ref="C4:C10" si="0">B4/$B$11</f>
        <v>1.3893205356292928E-2</v>
      </c>
      <c r="D4" s="4"/>
      <c r="E4" s="242"/>
    </row>
    <row r="5" spans="1:8" x14ac:dyDescent="0.35">
      <c r="A5" s="191" t="s">
        <v>150</v>
      </c>
      <c r="B5" s="96">
        <v>5780.2400000000052</v>
      </c>
      <c r="C5" s="135">
        <f t="shared" si="0"/>
        <v>0.25124694593329377</v>
      </c>
      <c r="D5" s="4"/>
      <c r="E5" s="242"/>
    </row>
    <row r="6" spans="1:8" x14ac:dyDescent="0.35">
      <c r="A6" s="191" t="s">
        <v>145</v>
      </c>
      <c r="B6" s="96">
        <v>4009.1000000000081</v>
      </c>
      <c r="C6" s="135">
        <f t="shared" si="0"/>
        <v>0.17426164500802202</v>
      </c>
      <c r="D6" s="4"/>
      <c r="E6" s="242"/>
    </row>
    <row r="7" spans="1:8" x14ac:dyDescent="0.35">
      <c r="A7" s="191" t="s">
        <v>151</v>
      </c>
      <c r="B7" s="96">
        <v>6205.9900000000052</v>
      </c>
      <c r="C7" s="135">
        <f t="shared" si="0"/>
        <v>0.26975281891280667</v>
      </c>
      <c r="D7" s="4"/>
      <c r="E7" s="242"/>
    </row>
    <row r="8" spans="1:8" x14ac:dyDescent="0.35">
      <c r="A8" s="191" t="s">
        <v>153</v>
      </c>
      <c r="B8" s="96">
        <v>1100.5899999999997</v>
      </c>
      <c r="C8" s="135">
        <f t="shared" si="0"/>
        <v>4.78388226483197E-2</v>
      </c>
      <c r="D8" s="4"/>
      <c r="E8" s="242"/>
    </row>
    <row r="9" spans="1:8" x14ac:dyDescent="0.35">
      <c r="A9" s="232" t="s">
        <v>161</v>
      </c>
      <c r="B9" s="109">
        <v>244.00000000000006</v>
      </c>
      <c r="C9" s="135">
        <f t="shared" si="0"/>
        <v>1.0605832077512983E-2</v>
      </c>
      <c r="D9" s="4"/>
      <c r="E9" s="242"/>
    </row>
    <row r="10" spans="1:8" x14ac:dyDescent="0.35">
      <c r="A10" s="232" t="s">
        <v>162</v>
      </c>
      <c r="B10" s="109">
        <v>5346.6599999999935</v>
      </c>
      <c r="C10" s="135">
        <f t="shared" si="0"/>
        <v>0.23240073006375198</v>
      </c>
      <c r="D10" s="4"/>
      <c r="E10" s="242"/>
    </row>
    <row r="11" spans="1:8" x14ac:dyDescent="0.35">
      <c r="A11" s="232" t="s">
        <v>214</v>
      </c>
      <c r="B11" s="109">
        <f>SUM(B4:B10)</f>
        <v>23006.21000000001</v>
      </c>
      <c r="D11" s="65"/>
      <c r="E11" s="241"/>
    </row>
  </sheetData>
  <hyperlinks>
    <hyperlink ref="F1" location="ÍNDICE!A1" display="INDICE"/>
  </hyperlink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I30" sqref="I30"/>
    </sheetView>
  </sheetViews>
  <sheetFormatPr baseColWidth="10" defaultRowHeight="14.5" x14ac:dyDescent="0.35"/>
  <sheetData>
    <row r="1" spans="1:10" x14ac:dyDescent="0.35">
      <c r="E1" s="43" t="s">
        <v>124</v>
      </c>
      <c r="F1" s="152" t="s">
        <v>125</v>
      </c>
      <c r="G1" s="198" t="s">
        <v>217</v>
      </c>
      <c r="H1" t="s">
        <v>237</v>
      </c>
    </row>
    <row r="2" spans="1:10" ht="18.5" x14ac:dyDescent="0.45">
      <c r="A2" s="64" t="s">
        <v>15</v>
      </c>
      <c r="C2" s="43"/>
      <c r="D2" s="152"/>
      <c r="G2" s="148"/>
      <c r="H2" s="148"/>
      <c r="I2" s="148"/>
      <c r="J2" s="148"/>
    </row>
    <row r="3" spans="1:10" x14ac:dyDescent="0.35">
      <c r="A3" s="189" t="s">
        <v>156</v>
      </c>
      <c r="B3" s="189" t="s">
        <v>142</v>
      </c>
      <c r="C3" s="190" t="s">
        <v>143</v>
      </c>
      <c r="D3" s="190" t="s">
        <v>146</v>
      </c>
    </row>
    <row r="4" spans="1:10" x14ac:dyDescent="0.35">
      <c r="A4" s="284" t="s">
        <v>144</v>
      </c>
      <c r="B4" s="284" t="s">
        <v>144</v>
      </c>
      <c r="C4" s="191" t="s">
        <v>150</v>
      </c>
      <c r="D4" s="96">
        <v>137.67000000000002</v>
      </c>
      <c r="E4" s="216">
        <f t="shared" ref="E4:E13" si="0">D4/$D$14</f>
        <v>1.3462057474096767E-2</v>
      </c>
    </row>
    <row r="5" spans="1:10" x14ac:dyDescent="0.35">
      <c r="A5" s="284"/>
      <c r="B5" s="284"/>
      <c r="C5" s="191" t="s">
        <v>151</v>
      </c>
      <c r="D5" s="96">
        <v>282.42</v>
      </c>
      <c r="E5" s="216">
        <f t="shared" si="0"/>
        <v>2.7616432569437122E-2</v>
      </c>
    </row>
    <row r="6" spans="1:10" x14ac:dyDescent="0.35">
      <c r="A6" s="284" t="s">
        <v>147</v>
      </c>
      <c r="B6" s="291" t="s">
        <v>144</v>
      </c>
      <c r="C6" s="191" t="s">
        <v>150</v>
      </c>
      <c r="D6" s="96">
        <v>2365.39</v>
      </c>
      <c r="E6" s="216">
        <f t="shared" si="0"/>
        <v>0.23129960142844297</v>
      </c>
    </row>
    <row r="7" spans="1:10" x14ac:dyDescent="0.35">
      <c r="A7" s="284"/>
      <c r="B7" s="292"/>
      <c r="C7" s="191" t="s">
        <v>151</v>
      </c>
      <c r="D7" s="96">
        <v>1079.6399999999994</v>
      </c>
      <c r="E7" s="216">
        <f t="shared" si="0"/>
        <v>0.10557257014116236</v>
      </c>
    </row>
    <row r="8" spans="1:10" x14ac:dyDescent="0.35">
      <c r="A8" s="284"/>
      <c r="B8" s="291" t="s">
        <v>147</v>
      </c>
      <c r="C8" s="191" t="s">
        <v>150</v>
      </c>
      <c r="D8" s="96">
        <v>0.73</v>
      </c>
      <c r="E8" s="179">
        <f t="shared" si="0"/>
        <v>7.1383031568901265E-5</v>
      </c>
    </row>
    <row r="9" spans="1:10" x14ac:dyDescent="0.35">
      <c r="A9" s="284"/>
      <c r="B9" s="292"/>
      <c r="C9" s="191" t="s">
        <v>151</v>
      </c>
      <c r="D9" s="96">
        <v>382.33999999999986</v>
      </c>
      <c r="E9" s="216">
        <f t="shared" si="0"/>
        <v>3.7387107246648905E-2</v>
      </c>
    </row>
    <row r="10" spans="1:10" x14ac:dyDescent="0.35">
      <c r="A10" s="284" t="s">
        <v>154</v>
      </c>
      <c r="B10" s="284" t="s">
        <v>154</v>
      </c>
      <c r="C10" s="191" t="s">
        <v>150</v>
      </c>
      <c r="D10" s="96">
        <v>766.41999999999916</v>
      </c>
      <c r="E10" s="216">
        <f t="shared" si="0"/>
        <v>7.4944360349366093E-2</v>
      </c>
    </row>
    <row r="11" spans="1:10" x14ac:dyDescent="0.35">
      <c r="A11" s="284"/>
      <c r="B11" s="284"/>
      <c r="C11" s="191" t="s">
        <v>151</v>
      </c>
      <c r="D11" s="96">
        <v>2.1600000000000006</v>
      </c>
      <c r="E11" s="179">
        <f t="shared" si="0"/>
        <v>2.1121554546414629E-4</v>
      </c>
    </row>
    <row r="12" spans="1:10" x14ac:dyDescent="0.35">
      <c r="A12" s="284" t="s">
        <v>161</v>
      </c>
      <c r="B12" s="284"/>
      <c r="C12" s="284"/>
      <c r="D12" s="96">
        <v>29.71</v>
      </c>
      <c r="E12" s="178">
        <f t="shared" si="0"/>
        <v>2.9051915998795298E-3</v>
      </c>
    </row>
    <row r="13" spans="1:10" x14ac:dyDescent="0.35">
      <c r="A13" s="284" t="s">
        <v>162</v>
      </c>
      <c r="B13" s="284"/>
      <c r="C13" s="284"/>
      <c r="D13" s="96">
        <v>5180.0399999999991</v>
      </c>
      <c r="E13" s="216">
        <f t="shared" si="0"/>
        <v>0.50653008061393323</v>
      </c>
    </row>
    <row r="14" spans="1:10" x14ac:dyDescent="0.35">
      <c r="A14" s="284" t="s">
        <v>214</v>
      </c>
      <c r="B14" s="284"/>
      <c r="C14" s="284"/>
      <c r="D14" s="96">
        <f>SUM(D4:D13)</f>
        <v>10226.519999999997</v>
      </c>
    </row>
    <row r="15" spans="1:10" x14ac:dyDescent="0.35">
      <c r="E15" s="206"/>
    </row>
  </sheetData>
  <mergeCells count="10">
    <mergeCell ref="A14:C14"/>
    <mergeCell ref="B4:B5"/>
    <mergeCell ref="A4:A5"/>
    <mergeCell ref="A13:C13"/>
    <mergeCell ref="A6:A9"/>
    <mergeCell ref="A10:A11"/>
    <mergeCell ref="B10:B11"/>
    <mergeCell ref="A12:C12"/>
    <mergeCell ref="B6:B7"/>
    <mergeCell ref="B8:B9"/>
  </mergeCells>
  <hyperlinks>
    <hyperlink ref="F1" location="ÍNDICE!A1" display="I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zoomScaleNormal="100" workbookViewId="0">
      <selection activeCell="D1" sqref="D1"/>
    </sheetView>
  </sheetViews>
  <sheetFormatPr baseColWidth="10" defaultRowHeight="14.5" x14ac:dyDescent="0.35"/>
  <cols>
    <col min="1" max="1" width="20.1796875" bestFit="1" customWidth="1"/>
    <col min="2" max="2" width="12.7265625" customWidth="1"/>
    <col min="3" max="3" width="10.7265625" customWidth="1"/>
    <col min="5" max="5" width="10.1796875" style="30" customWidth="1"/>
    <col min="6" max="6" width="14" customWidth="1"/>
    <col min="7" max="7" width="15.453125" style="30" customWidth="1"/>
    <col min="8" max="8" width="13.7265625" customWidth="1"/>
  </cols>
  <sheetData>
    <row r="1" spans="1:15" x14ac:dyDescent="0.35">
      <c r="C1" s="43" t="s">
        <v>124</v>
      </c>
      <c r="D1" s="152" t="s">
        <v>125</v>
      </c>
      <c r="E1" s="198" t="s">
        <v>217</v>
      </c>
      <c r="F1" t="s">
        <v>218</v>
      </c>
    </row>
    <row r="2" spans="1:15" x14ac:dyDescent="0.35">
      <c r="C2" s="43"/>
      <c r="D2" s="197"/>
      <c r="E2" s="198"/>
      <c r="F2" t="s">
        <v>238</v>
      </c>
    </row>
    <row r="3" spans="1:15" x14ac:dyDescent="0.35">
      <c r="C3" s="43"/>
      <c r="D3" s="197"/>
      <c r="E3" s="198"/>
      <c r="F3" t="s">
        <v>219</v>
      </c>
    </row>
    <row r="4" spans="1:15" x14ac:dyDescent="0.35">
      <c r="F4" t="s">
        <v>246</v>
      </c>
    </row>
    <row r="5" spans="1:15" ht="23.5" x14ac:dyDescent="0.35">
      <c r="A5" s="14" t="s">
        <v>83</v>
      </c>
      <c r="B5" s="1"/>
      <c r="C5" s="1"/>
      <c r="D5" s="1"/>
      <c r="E5" s="29"/>
      <c r="F5" s="1"/>
      <c r="G5" s="29"/>
      <c r="I5" s="43"/>
      <c r="J5" s="44"/>
    </row>
    <row r="6" spans="1:15" ht="42.75" customHeight="1" x14ac:dyDescent="0.35">
      <c r="A6" s="261" t="s">
        <v>17</v>
      </c>
      <c r="B6" s="261" t="s">
        <v>252</v>
      </c>
      <c r="C6" s="261"/>
      <c r="D6" s="255" t="s">
        <v>212</v>
      </c>
      <c r="E6" s="255"/>
      <c r="F6" s="255" t="s">
        <v>256</v>
      </c>
      <c r="G6" s="255"/>
      <c r="H6" s="261" t="s">
        <v>254</v>
      </c>
      <c r="I6" s="261"/>
      <c r="J6" s="4"/>
      <c r="K6" s="4"/>
      <c r="L6" s="4"/>
      <c r="M6" s="4"/>
      <c r="N6" s="4"/>
      <c r="O6" s="4"/>
    </row>
    <row r="7" spans="1:15" x14ac:dyDescent="0.35">
      <c r="A7" s="261"/>
      <c r="B7" s="79">
        <v>2019</v>
      </c>
      <c r="C7" s="79">
        <v>2020</v>
      </c>
      <c r="D7" s="79">
        <v>2019</v>
      </c>
      <c r="E7" s="122">
        <v>2020</v>
      </c>
      <c r="F7" s="79">
        <v>2019</v>
      </c>
      <c r="G7" s="122">
        <v>2020</v>
      </c>
      <c r="H7" s="79" t="s">
        <v>163</v>
      </c>
      <c r="I7" s="79" t="s">
        <v>164</v>
      </c>
      <c r="J7" s="4"/>
      <c r="K7" s="4"/>
      <c r="L7" s="4"/>
      <c r="M7" s="4"/>
      <c r="N7" s="4"/>
      <c r="O7" s="4"/>
    </row>
    <row r="8" spans="1:15" x14ac:dyDescent="0.35">
      <c r="A8" s="5" t="s">
        <v>0</v>
      </c>
      <c r="B8" s="103">
        <v>1489.0600000000002</v>
      </c>
      <c r="C8" s="103">
        <v>1466.38</v>
      </c>
      <c r="D8" s="103">
        <v>2080</v>
      </c>
      <c r="E8" s="103">
        <v>1827</v>
      </c>
      <c r="F8" s="113">
        <f>IFERROR(B8/D8,"")</f>
        <v>0.71589423076923087</v>
      </c>
      <c r="G8" s="113">
        <f>IFERROR(C8/E8,"")</f>
        <v>0.802616310892173</v>
      </c>
      <c r="H8" s="103">
        <f>C8-B8</f>
        <v>-22.680000000000064</v>
      </c>
      <c r="I8" s="113">
        <f>(C8/B8)-1</f>
        <v>-1.5231085382724663E-2</v>
      </c>
      <c r="J8" s="31"/>
      <c r="L8" s="4"/>
      <c r="M8" s="4"/>
      <c r="N8" s="4"/>
      <c r="O8" s="4"/>
    </row>
    <row r="9" spans="1:15" x14ac:dyDescent="0.35">
      <c r="A9" s="7" t="s">
        <v>18</v>
      </c>
      <c r="B9" s="96">
        <v>115.46</v>
      </c>
      <c r="C9" s="96">
        <v>118.34</v>
      </c>
      <c r="D9" s="96">
        <v>117</v>
      </c>
      <c r="E9" s="96">
        <v>118</v>
      </c>
      <c r="F9" s="117">
        <f t="shared" ref="F9:F70" si="0">IFERROR(B9/D9,"")</f>
        <v>0.9868376068376068</v>
      </c>
      <c r="G9" s="117">
        <f t="shared" ref="G9:G70" si="1">IFERROR(C9/E9,"")</f>
        <v>1.0028813559322034</v>
      </c>
      <c r="H9" s="104">
        <f t="shared" ref="H9:H39" si="2">C9-B9</f>
        <v>2.8800000000000097</v>
      </c>
      <c r="I9" s="114">
        <f t="shared" ref="I9:I25" si="3">(C9/B9)-1</f>
        <v>2.4943703447081411E-2</v>
      </c>
      <c r="J9" s="31"/>
      <c r="L9" s="4"/>
      <c r="M9" s="4"/>
      <c r="N9" s="4"/>
      <c r="O9" s="4"/>
    </row>
    <row r="10" spans="1:15" x14ac:dyDescent="0.35">
      <c r="A10" s="7" t="s">
        <v>19</v>
      </c>
      <c r="B10" s="96">
        <v>2.2599999999999998</v>
      </c>
      <c r="C10" s="96">
        <v>4.8000000000000007</v>
      </c>
      <c r="D10" s="96">
        <v>3</v>
      </c>
      <c r="E10" s="96">
        <v>6</v>
      </c>
      <c r="F10" s="117">
        <f t="shared" si="0"/>
        <v>0.7533333333333333</v>
      </c>
      <c r="G10" s="117">
        <f t="shared" si="1"/>
        <v>0.80000000000000016</v>
      </c>
      <c r="H10" s="104">
        <f t="shared" si="2"/>
        <v>2.5400000000000009</v>
      </c>
      <c r="I10" s="114">
        <f t="shared" si="3"/>
        <v>1.1238938053097351</v>
      </c>
      <c r="J10" s="31"/>
      <c r="L10" s="4"/>
      <c r="M10" s="4"/>
      <c r="N10" s="4"/>
      <c r="O10" s="4"/>
    </row>
    <row r="11" spans="1:15" x14ac:dyDescent="0.35">
      <c r="A11" s="7" t="s">
        <v>20</v>
      </c>
      <c r="B11" s="96">
        <v>23.660000000000004</v>
      </c>
      <c r="C11" s="96">
        <v>11.47</v>
      </c>
      <c r="D11" s="96">
        <v>24</v>
      </c>
      <c r="E11" s="96">
        <v>24</v>
      </c>
      <c r="F11" s="117">
        <f t="shared" si="0"/>
        <v>0.98583333333333345</v>
      </c>
      <c r="G11" s="117">
        <f t="shared" si="1"/>
        <v>0.47791666666666671</v>
      </c>
      <c r="H11" s="104">
        <f t="shared" si="2"/>
        <v>-12.190000000000003</v>
      </c>
      <c r="I11" s="114">
        <f t="shared" si="3"/>
        <v>-0.51521555367709215</v>
      </c>
      <c r="J11" s="31"/>
      <c r="L11" s="4"/>
      <c r="M11" s="4"/>
      <c r="N11" s="4"/>
      <c r="O11" s="4"/>
    </row>
    <row r="12" spans="1:15" x14ac:dyDescent="0.35">
      <c r="A12" s="7" t="s">
        <v>21</v>
      </c>
      <c r="B12" s="96">
        <v>3.95</v>
      </c>
      <c r="C12" s="96">
        <v>2</v>
      </c>
      <c r="D12" s="96">
        <v>31</v>
      </c>
      <c r="E12" s="96">
        <v>33</v>
      </c>
      <c r="F12" s="117">
        <f t="shared" si="0"/>
        <v>0.12741935483870967</v>
      </c>
      <c r="G12" s="117">
        <f t="shared" si="1"/>
        <v>6.0606060606060608E-2</v>
      </c>
      <c r="H12" s="104">
        <f t="shared" si="2"/>
        <v>-1.9500000000000002</v>
      </c>
      <c r="I12" s="114">
        <f t="shared" si="3"/>
        <v>-0.49367088607594944</v>
      </c>
      <c r="J12" s="31"/>
      <c r="L12" s="4"/>
      <c r="M12" s="4"/>
      <c r="N12" s="4"/>
      <c r="O12" s="4"/>
    </row>
    <row r="13" spans="1:15" x14ac:dyDescent="0.35">
      <c r="A13" s="7" t="s">
        <v>22</v>
      </c>
      <c r="B13" s="96">
        <v>146.64000000000001</v>
      </c>
      <c r="C13" s="96">
        <v>287.26</v>
      </c>
      <c r="D13" s="96">
        <v>704</v>
      </c>
      <c r="E13" s="96">
        <v>650</v>
      </c>
      <c r="F13" s="117">
        <f t="shared" si="0"/>
        <v>0.20829545454545456</v>
      </c>
      <c r="G13" s="117">
        <f t="shared" si="1"/>
        <v>0.4419384615384615</v>
      </c>
      <c r="H13" s="104">
        <f t="shared" si="2"/>
        <v>140.61999999999998</v>
      </c>
      <c r="I13" s="114">
        <f t="shared" si="3"/>
        <v>0.9589470812875065</v>
      </c>
      <c r="J13" s="31"/>
      <c r="L13" s="4"/>
      <c r="M13" s="4"/>
      <c r="N13" s="4"/>
      <c r="O13" s="4"/>
    </row>
    <row r="14" spans="1:15" x14ac:dyDescent="0.35">
      <c r="A14" s="7" t="s">
        <v>23</v>
      </c>
      <c r="B14" s="96">
        <v>6.18</v>
      </c>
      <c r="C14" s="96">
        <v>12.799999999999999</v>
      </c>
      <c r="D14" s="96">
        <v>6</v>
      </c>
      <c r="E14" s="96">
        <v>18</v>
      </c>
      <c r="F14" s="117">
        <f t="shared" si="0"/>
        <v>1.03</v>
      </c>
      <c r="G14" s="117">
        <f t="shared" si="1"/>
        <v>0.71111111111111103</v>
      </c>
      <c r="H14" s="104">
        <f t="shared" si="2"/>
        <v>6.6199999999999992</v>
      </c>
      <c r="I14" s="114">
        <f t="shared" si="3"/>
        <v>1.0711974110032361</v>
      </c>
      <c r="J14" s="31"/>
      <c r="L14" s="4"/>
      <c r="M14" s="4"/>
      <c r="N14" s="4"/>
      <c r="O14" s="4"/>
    </row>
    <row r="15" spans="1:15" x14ac:dyDescent="0.35">
      <c r="A15" s="7" t="s">
        <v>24</v>
      </c>
      <c r="B15" s="96">
        <v>1.28</v>
      </c>
      <c r="C15" s="96">
        <v>3.08</v>
      </c>
      <c r="D15" s="96">
        <v>2</v>
      </c>
      <c r="E15" s="96">
        <v>16</v>
      </c>
      <c r="F15" s="117">
        <f t="shared" si="0"/>
        <v>0.64</v>
      </c>
      <c r="G15" s="117">
        <f t="shared" si="1"/>
        <v>0.1925</v>
      </c>
      <c r="H15" s="104">
        <f t="shared" si="2"/>
        <v>1.8</v>
      </c>
      <c r="I15" s="114">
        <f t="shared" si="3"/>
        <v>1.40625</v>
      </c>
      <c r="J15" s="31"/>
      <c r="L15" s="4"/>
      <c r="M15" s="4"/>
      <c r="N15" s="4"/>
      <c r="O15" s="4"/>
    </row>
    <row r="16" spans="1:15" x14ac:dyDescent="0.35">
      <c r="A16" s="7" t="s">
        <v>25</v>
      </c>
      <c r="B16" s="96">
        <v>1189.6300000000001</v>
      </c>
      <c r="C16" s="96">
        <v>1026.6300000000001</v>
      </c>
      <c r="D16" s="96">
        <v>1193</v>
      </c>
      <c r="E16" s="96">
        <v>962</v>
      </c>
      <c r="F16" s="117">
        <f t="shared" si="0"/>
        <v>0.99717518860016774</v>
      </c>
      <c r="G16" s="117">
        <f t="shared" si="1"/>
        <v>1.0671829521829523</v>
      </c>
      <c r="H16" s="104">
        <f t="shared" si="2"/>
        <v>-163</v>
      </c>
      <c r="I16" s="114">
        <f t="shared" si="3"/>
        <v>-0.13701739196220675</v>
      </c>
      <c r="J16" s="31"/>
      <c r="L16" s="4"/>
      <c r="M16" s="4"/>
      <c r="N16" s="4"/>
      <c r="O16" s="4"/>
    </row>
    <row r="17" spans="1:15" x14ac:dyDescent="0.35">
      <c r="A17" s="5" t="s">
        <v>1</v>
      </c>
      <c r="B17" s="103">
        <v>7422.0000000000009</v>
      </c>
      <c r="C17" s="103">
        <f>SUM(C18:C20)</f>
        <v>7216.8300000000036</v>
      </c>
      <c r="D17" s="103">
        <v>7638</v>
      </c>
      <c r="E17" s="103">
        <v>7483</v>
      </c>
      <c r="F17" s="113">
        <f t="shared" si="0"/>
        <v>0.97172034564022003</v>
      </c>
      <c r="G17" s="113">
        <f t="shared" si="1"/>
        <v>0.96443004142723554</v>
      </c>
      <c r="H17" s="103">
        <f t="shared" si="2"/>
        <v>-205.16999999999734</v>
      </c>
      <c r="I17" s="113">
        <f t="shared" si="3"/>
        <v>-2.7643492320128971E-2</v>
      </c>
      <c r="J17" s="31"/>
      <c r="L17" s="4"/>
      <c r="M17" s="4"/>
      <c r="N17" s="4"/>
      <c r="O17" s="4"/>
    </row>
    <row r="18" spans="1:15" x14ac:dyDescent="0.35">
      <c r="A18" s="7" t="s">
        <v>26</v>
      </c>
      <c r="B18" s="96">
        <v>5171.5800000000008</v>
      </c>
      <c r="C18" s="96">
        <v>5043.1600000000035</v>
      </c>
      <c r="D18" s="96">
        <v>5304</v>
      </c>
      <c r="E18" s="96">
        <v>5176</v>
      </c>
      <c r="F18" s="117">
        <f t="shared" si="0"/>
        <v>0.97503393665158389</v>
      </c>
      <c r="G18" s="117">
        <f t="shared" si="1"/>
        <v>0.97433539412673942</v>
      </c>
      <c r="H18" s="104">
        <f t="shared" si="2"/>
        <v>-128.41999999999734</v>
      </c>
      <c r="I18" s="114">
        <f t="shared" si="3"/>
        <v>-2.4831869564039821E-2</v>
      </c>
      <c r="J18" s="31"/>
      <c r="L18" s="4"/>
      <c r="M18" s="4"/>
      <c r="N18" s="4"/>
      <c r="O18" s="4"/>
    </row>
    <row r="19" spans="1:15" x14ac:dyDescent="0.35">
      <c r="A19" s="7" t="s">
        <v>27</v>
      </c>
      <c r="B19" s="96">
        <v>8.42</v>
      </c>
      <c r="C19" s="106">
        <v>8.2199999999999989</v>
      </c>
      <c r="D19" s="96">
        <v>8</v>
      </c>
      <c r="E19" s="96">
        <v>7</v>
      </c>
      <c r="F19" s="117">
        <f t="shared" si="0"/>
        <v>1.0525</v>
      </c>
      <c r="G19" s="117">
        <f t="shared" si="1"/>
        <v>1.1742857142857142</v>
      </c>
      <c r="H19" s="104">
        <f t="shared" si="2"/>
        <v>-0.20000000000000107</v>
      </c>
      <c r="I19" s="114">
        <f t="shared" si="3"/>
        <v>-2.3752969121140222E-2</v>
      </c>
      <c r="J19" s="31"/>
      <c r="L19" s="4"/>
      <c r="M19" s="4"/>
      <c r="N19" s="4"/>
      <c r="O19" s="4"/>
    </row>
    <row r="20" spans="1:15" x14ac:dyDescent="0.35">
      <c r="A20" s="7" t="s">
        <v>28</v>
      </c>
      <c r="B20" s="96">
        <v>2242</v>
      </c>
      <c r="C20" s="106">
        <v>2165.4500000000003</v>
      </c>
      <c r="D20" s="96">
        <v>2326</v>
      </c>
      <c r="E20" s="96">
        <v>2300</v>
      </c>
      <c r="F20" s="117">
        <f t="shared" si="0"/>
        <v>0.96388650042992263</v>
      </c>
      <c r="G20" s="117">
        <f t="shared" si="1"/>
        <v>0.94150000000000011</v>
      </c>
      <c r="H20" s="104">
        <f t="shared" si="2"/>
        <v>-76.549999999999727</v>
      </c>
      <c r="I20" s="114">
        <f t="shared" si="3"/>
        <v>-3.4143621766279941E-2</v>
      </c>
      <c r="J20" s="31"/>
      <c r="L20" s="4"/>
      <c r="M20" s="4"/>
      <c r="N20" s="4"/>
      <c r="O20" s="4"/>
    </row>
    <row r="21" spans="1:15" x14ac:dyDescent="0.35">
      <c r="A21" s="9" t="s">
        <v>2</v>
      </c>
      <c r="B21" s="103">
        <v>812.11000000000035</v>
      </c>
      <c r="C21" s="103">
        <v>808.05</v>
      </c>
      <c r="D21" s="103">
        <v>1902</v>
      </c>
      <c r="E21" s="103">
        <v>1745</v>
      </c>
      <c r="F21" s="113">
        <f t="shared" si="0"/>
        <v>0.4269768664563619</v>
      </c>
      <c r="G21" s="113">
        <f t="shared" si="1"/>
        <v>0.46306590257879654</v>
      </c>
      <c r="H21" s="103">
        <f t="shared" si="2"/>
        <v>-4.0600000000004002</v>
      </c>
      <c r="I21" s="166">
        <f t="shared" si="3"/>
        <v>-4.9993227518444483E-3</v>
      </c>
      <c r="J21" s="31"/>
      <c r="L21" s="4"/>
      <c r="M21" s="4"/>
      <c r="N21" s="4"/>
      <c r="O21" s="4"/>
    </row>
    <row r="22" spans="1:15" x14ac:dyDescent="0.35">
      <c r="A22" s="7" t="s">
        <v>29</v>
      </c>
      <c r="B22" s="96">
        <v>13.88</v>
      </c>
      <c r="C22" s="96">
        <v>76.61</v>
      </c>
      <c r="D22" s="96">
        <v>83</v>
      </c>
      <c r="E22" s="96">
        <v>85</v>
      </c>
      <c r="F22" s="117">
        <f t="shared" si="0"/>
        <v>0.16722891566265061</v>
      </c>
      <c r="G22" s="117">
        <f t="shared" si="1"/>
        <v>0.9012941176470588</v>
      </c>
      <c r="H22" s="104">
        <f t="shared" si="2"/>
        <v>62.73</v>
      </c>
      <c r="I22" s="114">
        <f t="shared" si="3"/>
        <v>4.5194524495677229</v>
      </c>
      <c r="J22" s="31"/>
      <c r="L22" s="4"/>
      <c r="M22" s="4"/>
      <c r="N22" s="4"/>
      <c r="O22" s="4"/>
    </row>
    <row r="23" spans="1:15" x14ac:dyDescent="0.35">
      <c r="A23" s="7" t="s">
        <v>30</v>
      </c>
      <c r="B23" s="96">
        <v>12.46</v>
      </c>
      <c r="C23" s="96">
        <v>11.17</v>
      </c>
      <c r="D23" s="96">
        <v>15</v>
      </c>
      <c r="E23" s="96">
        <v>15</v>
      </c>
      <c r="F23" s="117">
        <f t="shared" si="0"/>
        <v>0.83066666666666678</v>
      </c>
      <c r="G23" s="117">
        <f t="shared" si="1"/>
        <v>0.7446666666666667</v>
      </c>
      <c r="H23" s="104">
        <f t="shared" si="2"/>
        <v>-1.2900000000000009</v>
      </c>
      <c r="I23" s="114">
        <f t="shared" si="3"/>
        <v>-0.10353130016051371</v>
      </c>
      <c r="J23" s="31"/>
      <c r="L23" s="4"/>
      <c r="M23" s="4"/>
      <c r="N23" s="4"/>
      <c r="O23" s="4"/>
    </row>
    <row r="24" spans="1:15" x14ac:dyDescent="0.35">
      <c r="A24" s="7" t="s">
        <v>31</v>
      </c>
      <c r="B24" s="96">
        <v>785.77000000000032</v>
      </c>
      <c r="C24" s="96">
        <v>720.27</v>
      </c>
      <c r="D24" s="96">
        <v>1804</v>
      </c>
      <c r="E24" s="96">
        <v>1645</v>
      </c>
      <c r="F24" s="117">
        <f t="shared" si="0"/>
        <v>0.4355709534368073</v>
      </c>
      <c r="G24" s="117">
        <f t="shared" si="1"/>
        <v>0.43785410334346503</v>
      </c>
      <c r="H24" s="104">
        <f t="shared" si="2"/>
        <v>-65.500000000000341</v>
      </c>
      <c r="I24" s="114">
        <f t="shared" si="3"/>
        <v>-8.3357725543098282E-2</v>
      </c>
      <c r="J24" s="31"/>
      <c r="L24" s="4"/>
      <c r="M24" s="4"/>
      <c r="N24" s="4"/>
      <c r="O24" s="4"/>
    </row>
    <row r="25" spans="1:15" x14ac:dyDescent="0.35">
      <c r="A25" s="9" t="s">
        <v>3</v>
      </c>
      <c r="B25" s="103">
        <v>0.12</v>
      </c>
      <c r="C25" s="103">
        <v>0.15000000000000002</v>
      </c>
      <c r="D25" s="123"/>
      <c r="E25" s="123"/>
      <c r="F25" s="113" t="str">
        <f t="shared" si="0"/>
        <v/>
      </c>
      <c r="G25" s="113" t="str">
        <f t="shared" si="1"/>
        <v/>
      </c>
      <c r="H25" s="103">
        <f t="shared" si="2"/>
        <v>3.0000000000000027E-2</v>
      </c>
      <c r="I25" s="113">
        <f t="shared" si="3"/>
        <v>0.25000000000000022</v>
      </c>
      <c r="J25" s="31"/>
      <c r="L25" s="4"/>
      <c r="M25" s="4"/>
      <c r="N25" s="4"/>
      <c r="O25" s="4"/>
    </row>
    <row r="26" spans="1:15" x14ac:dyDescent="0.35">
      <c r="A26" s="7" t="s">
        <v>32</v>
      </c>
      <c r="B26" s="96"/>
      <c r="C26" s="96"/>
      <c r="D26" s="96"/>
      <c r="E26" s="96"/>
      <c r="F26" s="117" t="str">
        <f t="shared" si="0"/>
        <v/>
      </c>
      <c r="G26" s="117" t="str">
        <f t="shared" si="1"/>
        <v/>
      </c>
      <c r="H26" s="104">
        <f t="shared" si="2"/>
        <v>0</v>
      </c>
      <c r="I26" s="114"/>
      <c r="J26" s="31"/>
      <c r="L26" s="4"/>
      <c r="M26" s="4"/>
      <c r="N26" s="4"/>
      <c r="O26" s="4"/>
    </row>
    <row r="27" spans="1:15" x14ac:dyDescent="0.35">
      <c r="A27" s="7" t="s">
        <v>33</v>
      </c>
      <c r="B27" s="96"/>
      <c r="C27" s="96"/>
      <c r="D27" s="96"/>
      <c r="E27" s="96"/>
      <c r="F27" s="117" t="str">
        <f t="shared" si="0"/>
        <v/>
      </c>
      <c r="G27" s="117" t="str">
        <f t="shared" si="1"/>
        <v/>
      </c>
      <c r="H27" s="104">
        <f t="shared" si="2"/>
        <v>0</v>
      </c>
      <c r="I27" s="114"/>
      <c r="J27" s="31"/>
      <c r="L27" s="4"/>
      <c r="M27" s="4"/>
      <c r="N27" s="4"/>
      <c r="O27" s="4"/>
    </row>
    <row r="28" spans="1:15" x14ac:dyDescent="0.35">
      <c r="A28" s="7" t="s">
        <v>34</v>
      </c>
      <c r="B28" s="96">
        <v>0.08</v>
      </c>
      <c r="C28" s="96">
        <v>0.08</v>
      </c>
      <c r="D28" s="96"/>
      <c r="E28" s="96"/>
      <c r="F28" s="117" t="str">
        <f t="shared" si="0"/>
        <v/>
      </c>
      <c r="G28" s="117" t="str">
        <f t="shared" si="1"/>
        <v/>
      </c>
      <c r="H28" s="104">
        <f t="shared" si="2"/>
        <v>0</v>
      </c>
      <c r="I28" s="114">
        <f>(C28/B28)-1</f>
        <v>0</v>
      </c>
      <c r="J28" s="31"/>
      <c r="L28" s="4"/>
      <c r="M28" s="4"/>
      <c r="N28" s="4"/>
      <c r="O28" s="4"/>
    </row>
    <row r="29" spans="1:15" x14ac:dyDescent="0.35">
      <c r="A29" s="7" t="s">
        <v>35</v>
      </c>
      <c r="B29" s="96"/>
      <c r="C29" s="96"/>
      <c r="D29" s="96"/>
      <c r="E29" s="96"/>
      <c r="F29" s="117" t="str">
        <f t="shared" si="0"/>
        <v/>
      </c>
      <c r="G29" s="117" t="str">
        <f t="shared" si="1"/>
        <v/>
      </c>
      <c r="H29" s="104">
        <f t="shared" si="2"/>
        <v>0</v>
      </c>
      <c r="I29" s="114"/>
      <c r="J29" s="31"/>
      <c r="L29" s="4"/>
      <c r="M29" s="4"/>
      <c r="N29" s="4"/>
      <c r="O29" s="4"/>
    </row>
    <row r="30" spans="1:15" x14ac:dyDescent="0.35">
      <c r="A30" s="7" t="s">
        <v>36</v>
      </c>
      <c r="B30" s="96"/>
      <c r="C30" s="96"/>
      <c r="D30" s="96"/>
      <c r="E30" s="96"/>
      <c r="F30" s="117" t="str">
        <f t="shared" si="0"/>
        <v/>
      </c>
      <c r="G30" s="117" t="str">
        <f t="shared" si="1"/>
        <v/>
      </c>
      <c r="H30" s="104">
        <f t="shared" si="2"/>
        <v>0</v>
      </c>
      <c r="I30" s="114"/>
      <c r="J30" s="31"/>
      <c r="L30" s="4"/>
      <c r="M30" s="4"/>
      <c r="N30" s="4"/>
      <c r="O30" s="4"/>
    </row>
    <row r="31" spans="1:15" x14ac:dyDescent="0.35">
      <c r="A31" s="7" t="s">
        <v>37</v>
      </c>
      <c r="B31" s="96">
        <v>0.04</v>
      </c>
      <c r="C31" s="96">
        <v>7.0000000000000007E-2</v>
      </c>
      <c r="D31" s="96"/>
      <c r="E31" s="96"/>
      <c r="F31" s="117" t="str">
        <f t="shared" si="0"/>
        <v/>
      </c>
      <c r="G31" s="117" t="str">
        <f t="shared" si="1"/>
        <v/>
      </c>
      <c r="H31" s="104">
        <f t="shared" si="2"/>
        <v>3.0000000000000006E-2</v>
      </c>
      <c r="I31" s="114">
        <f>(C31/B31)-1</f>
        <v>0.75000000000000022</v>
      </c>
      <c r="J31" s="31"/>
      <c r="L31" s="4"/>
      <c r="M31" s="4"/>
      <c r="N31" s="4"/>
      <c r="O31" s="4"/>
    </row>
    <row r="32" spans="1:15" x14ac:dyDescent="0.35">
      <c r="A32" s="7" t="s">
        <v>38</v>
      </c>
      <c r="B32" s="96"/>
      <c r="C32" s="96"/>
      <c r="D32" s="96"/>
      <c r="E32" s="96"/>
      <c r="F32" s="117" t="str">
        <f t="shared" si="0"/>
        <v/>
      </c>
      <c r="G32" s="117" t="str">
        <f t="shared" si="1"/>
        <v/>
      </c>
      <c r="H32" s="104">
        <f t="shared" si="2"/>
        <v>0</v>
      </c>
      <c r="I32" s="100"/>
      <c r="J32" s="31"/>
      <c r="L32" s="4"/>
      <c r="M32" s="4"/>
      <c r="N32" s="4"/>
      <c r="O32" s="4"/>
    </row>
    <row r="33" spans="1:15" x14ac:dyDescent="0.35">
      <c r="A33" s="9" t="s">
        <v>4</v>
      </c>
      <c r="B33" s="103">
        <v>109.81999999999998</v>
      </c>
      <c r="C33" s="103">
        <v>106.36</v>
      </c>
      <c r="D33" s="103">
        <v>131</v>
      </c>
      <c r="E33" s="103">
        <v>122</v>
      </c>
      <c r="F33" s="113">
        <f t="shared" si="0"/>
        <v>0.83832061068702279</v>
      </c>
      <c r="G33" s="113">
        <f t="shared" si="1"/>
        <v>0.87180327868852459</v>
      </c>
      <c r="H33" s="103">
        <f t="shared" si="2"/>
        <v>-3.4599999999999795</v>
      </c>
      <c r="I33" s="113">
        <f>(C33/B33)-1</f>
        <v>-3.150610089236916E-2</v>
      </c>
      <c r="J33" s="31"/>
      <c r="L33" s="4"/>
      <c r="M33" s="4"/>
      <c r="N33" s="4"/>
      <c r="O33" s="4"/>
    </row>
    <row r="34" spans="1:15" x14ac:dyDescent="0.35">
      <c r="A34" s="7" t="s">
        <v>39</v>
      </c>
      <c r="B34" s="96">
        <v>108.17999999999998</v>
      </c>
      <c r="C34" s="96">
        <v>104.17</v>
      </c>
      <c r="D34" s="96">
        <v>130</v>
      </c>
      <c r="E34" s="96">
        <v>120</v>
      </c>
      <c r="F34" s="117">
        <f t="shared" si="0"/>
        <v>0.83215384615384602</v>
      </c>
      <c r="G34" s="117">
        <f t="shared" si="1"/>
        <v>0.86808333333333332</v>
      </c>
      <c r="H34" s="104">
        <f t="shared" si="2"/>
        <v>-4.0099999999999767</v>
      </c>
      <c r="I34" s="114">
        <f>(C34/B34)-1</f>
        <v>-3.7067849879829695E-2</v>
      </c>
      <c r="J34" s="31"/>
      <c r="L34" s="4"/>
      <c r="M34" s="4"/>
      <c r="N34" s="4"/>
      <c r="O34" s="4"/>
    </row>
    <row r="35" spans="1:15" x14ac:dyDescent="0.35">
      <c r="A35" s="7" t="s">
        <v>40</v>
      </c>
      <c r="B35" s="96"/>
      <c r="C35" s="96"/>
      <c r="D35" s="96"/>
      <c r="E35" s="96"/>
      <c r="F35" s="117" t="str">
        <f t="shared" si="0"/>
        <v/>
      </c>
      <c r="G35" s="117" t="str">
        <f t="shared" si="1"/>
        <v/>
      </c>
      <c r="H35" s="104">
        <f t="shared" si="2"/>
        <v>0</v>
      </c>
      <c r="I35" s="114"/>
      <c r="J35" s="31"/>
      <c r="L35" s="4"/>
      <c r="M35" s="4"/>
      <c r="N35" s="4"/>
      <c r="O35" s="4"/>
    </row>
    <row r="36" spans="1:15" x14ac:dyDescent="0.35">
      <c r="A36" s="7" t="s">
        <v>41</v>
      </c>
      <c r="B36" s="96">
        <v>0.33</v>
      </c>
      <c r="C36" s="96">
        <v>0.44</v>
      </c>
      <c r="D36" s="96"/>
      <c r="E36" s="96"/>
      <c r="F36" s="117" t="str">
        <f t="shared" si="0"/>
        <v/>
      </c>
      <c r="G36" s="117" t="str">
        <f t="shared" si="1"/>
        <v/>
      </c>
      <c r="H36" s="104">
        <f t="shared" si="2"/>
        <v>0.10999999999999999</v>
      </c>
      <c r="I36" s="114">
        <f>(C36/B36)-1</f>
        <v>0.33333333333333326</v>
      </c>
      <c r="J36" s="31"/>
      <c r="L36" s="4"/>
      <c r="M36" s="4"/>
      <c r="N36" s="4"/>
      <c r="O36" s="4"/>
    </row>
    <row r="37" spans="1:15" x14ac:dyDescent="0.35">
      <c r="A37" s="7" t="s">
        <v>42</v>
      </c>
      <c r="B37" s="96">
        <v>0.19</v>
      </c>
      <c r="C37" s="96">
        <v>0.19</v>
      </c>
      <c r="D37" s="96"/>
      <c r="E37" s="96"/>
      <c r="F37" s="117" t="str">
        <f t="shared" si="0"/>
        <v/>
      </c>
      <c r="G37" s="117" t="str">
        <f t="shared" si="1"/>
        <v/>
      </c>
      <c r="H37" s="104">
        <f t="shared" si="2"/>
        <v>0</v>
      </c>
      <c r="I37" s="114">
        <f>(C37/B37)-1</f>
        <v>0</v>
      </c>
      <c r="J37" s="31"/>
      <c r="L37" s="4"/>
      <c r="M37" s="4"/>
      <c r="N37" s="4"/>
      <c r="O37" s="4"/>
    </row>
    <row r="38" spans="1:15" x14ac:dyDescent="0.35">
      <c r="A38" s="7" t="s">
        <v>43</v>
      </c>
      <c r="B38" s="96">
        <v>1.1199999999999999</v>
      </c>
      <c r="C38" s="96">
        <v>1.5599999999999998</v>
      </c>
      <c r="D38" s="96">
        <v>1</v>
      </c>
      <c r="E38" s="96">
        <v>2</v>
      </c>
      <c r="F38" s="117">
        <f t="shared" si="0"/>
        <v>1.1199999999999999</v>
      </c>
      <c r="G38" s="117">
        <f t="shared" si="1"/>
        <v>0.77999999999999992</v>
      </c>
      <c r="H38" s="104">
        <f t="shared" si="2"/>
        <v>0.43999999999999995</v>
      </c>
      <c r="I38" s="114">
        <f>(C38/B38)-1</f>
        <v>0.39285714285714279</v>
      </c>
      <c r="J38" s="31"/>
      <c r="L38" s="4"/>
      <c r="M38" s="4"/>
      <c r="N38" s="4"/>
      <c r="O38" s="4"/>
    </row>
    <row r="39" spans="1:15" x14ac:dyDescent="0.35">
      <c r="A39" s="9" t="s">
        <v>5</v>
      </c>
      <c r="B39" s="105"/>
      <c r="C39" s="103"/>
      <c r="D39" s="103"/>
      <c r="E39" s="103"/>
      <c r="F39" s="113" t="str">
        <f t="shared" si="0"/>
        <v/>
      </c>
      <c r="G39" s="113" t="str">
        <f t="shared" si="1"/>
        <v/>
      </c>
      <c r="H39" s="103">
        <f t="shared" si="2"/>
        <v>0</v>
      </c>
      <c r="I39" s="115"/>
      <c r="J39" s="31"/>
      <c r="L39" s="4"/>
      <c r="M39" s="4"/>
      <c r="N39" s="4"/>
      <c r="O39" s="4"/>
    </row>
    <row r="40" spans="1:15" x14ac:dyDescent="0.35">
      <c r="A40" s="7" t="s">
        <v>44</v>
      </c>
      <c r="B40" s="96"/>
      <c r="C40" s="96"/>
      <c r="D40" s="96"/>
      <c r="E40" s="96"/>
      <c r="F40" s="117" t="str">
        <f t="shared" si="0"/>
        <v/>
      </c>
      <c r="G40" s="117" t="str">
        <f t="shared" si="1"/>
        <v/>
      </c>
      <c r="H40" s="104">
        <f t="shared" ref="H40:H63" si="4">C40-B40</f>
        <v>0</v>
      </c>
      <c r="I40" s="114"/>
      <c r="J40" s="31"/>
      <c r="L40" s="4"/>
      <c r="M40" s="4"/>
      <c r="N40" s="4"/>
      <c r="O40" s="4"/>
    </row>
    <row r="41" spans="1:15" x14ac:dyDescent="0.35">
      <c r="A41" s="9" t="s">
        <v>6</v>
      </c>
      <c r="B41" s="103">
        <v>8918.5400000000009</v>
      </c>
      <c r="C41" s="103">
        <v>8245.0699999999943</v>
      </c>
      <c r="D41" s="103">
        <v>9205</v>
      </c>
      <c r="E41" s="103">
        <v>8752</v>
      </c>
      <c r="F41" s="113">
        <f t="shared" si="0"/>
        <v>0.96887995654535586</v>
      </c>
      <c r="G41" s="113">
        <f t="shared" si="1"/>
        <v>0.94207838208409445</v>
      </c>
      <c r="H41" s="103">
        <f t="shared" si="4"/>
        <v>-673.47000000000662</v>
      </c>
      <c r="I41" s="113">
        <f t="shared" ref="I41:I49" si="5">(C41/B41)-1</f>
        <v>-7.5513480906068353E-2</v>
      </c>
      <c r="J41" s="31"/>
      <c r="L41" s="4"/>
      <c r="M41" s="4"/>
      <c r="N41" s="4"/>
      <c r="O41" s="4"/>
    </row>
    <row r="42" spans="1:15" x14ac:dyDescent="0.35">
      <c r="A42" s="7" t="s">
        <v>45</v>
      </c>
      <c r="B42" s="96">
        <v>13.629999999999999</v>
      </c>
      <c r="C42" s="96">
        <v>15.12</v>
      </c>
      <c r="D42" s="96">
        <v>16</v>
      </c>
      <c r="E42" s="96">
        <v>17</v>
      </c>
      <c r="F42" s="117">
        <f t="shared" si="0"/>
        <v>0.85187499999999994</v>
      </c>
      <c r="G42" s="117">
        <f t="shared" si="1"/>
        <v>0.88941176470588235</v>
      </c>
      <c r="H42" s="104">
        <f t="shared" si="4"/>
        <v>1.4900000000000002</v>
      </c>
      <c r="I42" s="114">
        <f t="shared" si="5"/>
        <v>0.10931768158473965</v>
      </c>
      <c r="J42" s="31"/>
      <c r="L42" s="4"/>
      <c r="M42" s="4"/>
      <c r="N42" s="4"/>
      <c r="O42" s="4"/>
    </row>
    <row r="43" spans="1:15" x14ac:dyDescent="0.35">
      <c r="A43" s="7" t="s">
        <v>46</v>
      </c>
      <c r="B43" s="96">
        <v>7.2900000000000009</v>
      </c>
      <c r="C43" s="96">
        <v>5.7299999999999995</v>
      </c>
      <c r="D43" s="96">
        <v>5</v>
      </c>
      <c r="E43" s="96">
        <v>5</v>
      </c>
      <c r="F43" s="117">
        <f t="shared" si="0"/>
        <v>1.4580000000000002</v>
      </c>
      <c r="G43" s="117">
        <f t="shared" si="1"/>
        <v>1.1459999999999999</v>
      </c>
      <c r="H43" s="104">
        <f t="shared" si="4"/>
        <v>-1.5600000000000014</v>
      </c>
      <c r="I43" s="114">
        <f t="shared" si="5"/>
        <v>-0.21399176954732524</v>
      </c>
      <c r="J43" s="31"/>
      <c r="L43" s="4"/>
      <c r="M43" s="4"/>
      <c r="N43" s="4"/>
      <c r="O43" s="4"/>
    </row>
    <row r="44" spans="1:15" x14ac:dyDescent="0.35">
      <c r="A44" s="7" t="s">
        <v>47</v>
      </c>
      <c r="B44" s="96">
        <v>8359.2800000000007</v>
      </c>
      <c r="C44" s="96">
        <v>7819.8399999999938</v>
      </c>
      <c r="D44" s="96">
        <v>8605</v>
      </c>
      <c r="E44" s="96">
        <v>8203</v>
      </c>
      <c r="F44" s="117">
        <f t="shared" si="0"/>
        <v>0.97144450900639168</v>
      </c>
      <c r="G44" s="117">
        <f t="shared" si="1"/>
        <v>0.95329025966109882</v>
      </c>
      <c r="H44" s="104">
        <f t="shared" si="4"/>
        <v>-539.44000000000688</v>
      </c>
      <c r="I44" s="114">
        <f t="shared" si="5"/>
        <v>-6.4531873558489106E-2</v>
      </c>
      <c r="J44" s="31"/>
      <c r="L44" s="4"/>
      <c r="M44" s="4"/>
      <c r="N44" s="4"/>
      <c r="O44" s="4"/>
    </row>
    <row r="45" spans="1:15" x14ac:dyDescent="0.35">
      <c r="A45" s="7" t="s">
        <v>48</v>
      </c>
      <c r="B45" s="96">
        <v>538.34</v>
      </c>
      <c r="C45" s="96">
        <v>404.38000000000011</v>
      </c>
      <c r="D45" s="96">
        <v>579</v>
      </c>
      <c r="E45" s="96">
        <v>527</v>
      </c>
      <c r="F45" s="117">
        <f t="shared" si="0"/>
        <v>0.92977547495682211</v>
      </c>
      <c r="G45" s="117">
        <f t="shared" si="1"/>
        <v>0.76732447817836835</v>
      </c>
      <c r="H45" s="104">
        <f t="shared" si="4"/>
        <v>-133.95999999999992</v>
      </c>
      <c r="I45" s="114">
        <f t="shared" si="5"/>
        <v>-0.2488390236653415</v>
      </c>
      <c r="J45" s="31"/>
      <c r="L45" s="4"/>
      <c r="M45" s="4"/>
      <c r="N45" s="4"/>
      <c r="O45" s="4"/>
    </row>
    <row r="46" spans="1:15" x14ac:dyDescent="0.35">
      <c r="A46" s="9" t="s">
        <v>7</v>
      </c>
      <c r="B46" s="103">
        <v>4283.2400000000007</v>
      </c>
      <c r="C46" s="103">
        <v>3277.79</v>
      </c>
      <c r="D46" s="103">
        <v>4301</v>
      </c>
      <c r="E46" s="103">
        <v>4073</v>
      </c>
      <c r="F46" s="113">
        <f t="shared" si="0"/>
        <v>0.99587072773773555</v>
      </c>
      <c r="G46" s="113">
        <f t="shared" si="1"/>
        <v>0.80476061870856863</v>
      </c>
      <c r="H46" s="103">
        <f t="shared" si="4"/>
        <v>-1005.4500000000007</v>
      </c>
      <c r="I46" s="113">
        <f t="shared" si="5"/>
        <v>-0.2347405235289175</v>
      </c>
      <c r="J46" s="31"/>
      <c r="L46" s="4"/>
      <c r="M46" s="4"/>
      <c r="N46" s="4"/>
      <c r="O46" s="4"/>
    </row>
    <row r="47" spans="1:15" x14ac:dyDescent="0.35">
      <c r="A47" s="7" t="s">
        <v>49</v>
      </c>
      <c r="B47" s="96">
        <v>3667.1300000000006</v>
      </c>
      <c r="C47" s="96">
        <v>2714.4500000000003</v>
      </c>
      <c r="D47" s="96">
        <v>3683</v>
      </c>
      <c r="E47" s="96">
        <v>3509</v>
      </c>
      <c r="F47" s="117">
        <f t="shared" si="0"/>
        <v>0.99569101276133598</v>
      </c>
      <c r="G47" s="117">
        <f t="shared" si="1"/>
        <v>0.77356796808207473</v>
      </c>
      <c r="H47" s="104">
        <f t="shared" si="4"/>
        <v>-952.68000000000029</v>
      </c>
      <c r="I47" s="114">
        <f t="shared" si="5"/>
        <v>-0.25978899030031666</v>
      </c>
      <c r="J47" s="31"/>
      <c r="L47" s="4"/>
      <c r="M47" s="4"/>
      <c r="N47" s="4"/>
      <c r="O47" s="4"/>
    </row>
    <row r="48" spans="1:15" x14ac:dyDescent="0.35">
      <c r="A48" s="7" t="s">
        <v>50</v>
      </c>
      <c r="B48" s="96">
        <v>616.11000000000013</v>
      </c>
      <c r="C48" s="96">
        <v>563.33999999999992</v>
      </c>
      <c r="D48" s="96">
        <v>618</v>
      </c>
      <c r="E48" s="96">
        <v>564</v>
      </c>
      <c r="F48" s="117">
        <f t="shared" si="0"/>
        <v>0.99694174757281573</v>
      </c>
      <c r="G48" s="117">
        <f t="shared" si="1"/>
        <v>0.99882978723404237</v>
      </c>
      <c r="H48" s="104">
        <f t="shared" si="4"/>
        <v>-52.770000000000209</v>
      </c>
      <c r="I48" s="114">
        <f t="shared" si="5"/>
        <v>-8.5650289720991757E-2</v>
      </c>
      <c r="J48" s="31"/>
      <c r="L48" s="4"/>
      <c r="M48" s="4"/>
      <c r="N48" s="4"/>
      <c r="O48" s="4"/>
    </row>
    <row r="49" spans="1:15" x14ac:dyDescent="0.35">
      <c r="A49" s="9" t="s">
        <v>8</v>
      </c>
      <c r="B49" s="103">
        <v>0.06</v>
      </c>
      <c r="C49" s="103">
        <v>0.03</v>
      </c>
      <c r="D49" s="103"/>
      <c r="E49" s="103"/>
      <c r="F49" s="113" t="str">
        <f t="shared" si="0"/>
        <v/>
      </c>
      <c r="G49" s="113" t="str">
        <f t="shared" si="1"/>
        <v/>
      </c>
      <c r="H49" s="103">
        <f t="shared" si="4"/>
        <v>-0.03</v>
      </c>
      <c r="I49" s="113">
        <f t="shared" si="5"/>
        <v>-0.5</v>
      </c>
      <c r="J49" s="31"/>
      <c r="L49" s="4"/>
      <c r="M49" s="4"/>
      <c r="N49" s="4"/>
      <c r="O49" s="4"/>
    </row>
    <row r="50" spans="1:15" x14ac:dyDescent="0.35">
      <c r="A50" s="7" t="s">
        <v>51</v>
      </c>
      <c r="B50" s="96"/>
      <c r="C50" s="96"/>
      <c r="D50" s="96"/>
      <c r="E50" s="96"/>
      <c r="F50" s="117" t="str">
        <f t="shared" si="0"/>
        <v/>
      </c>
      <c r="G50" s="117" t="str">
        <f t="shared" si="1"/>
        <v/>
      </c>
      <c r="H50" s="104">
        <f t="shared" si="4"/>
        <v>0</v>
      </c>
      <c r="I50" s="100"/>
      <c r="J50" s="31"/>
      <c r="L50" s="4"/>
      <c r="M50" s="4"/>
      <c r="N50" s="4"/>
      <c r="O50" s="4"/>
    </row>
    <row r="51" spans="1:15" x14ac:dyDescent="0.35">
      <c r="A51" s="7" t="s">
        <v>53</v>
      </c>
      <c r="B51" s="96">
        <v>0.06</v>
      </c>
      <c r="C51" s="96">
        <v>0.03</v>
      </c>
      <c r="D51" s="106"/>
      <c r="E51" s="106"/>
      <c r="F51" s="117" t="str">
        <f t="shared" si="0"/>
        <v/>
      </c>
      <c r="G51" s="117" t="str">
        <f t="shared" si="1"/>
        <v/>
      </c>
      <c r="H51" s="104">
        <f t="shared" si="4"/>
        <v>-0.03</v>
      </c>
      <c r="I51" s="114">
        <f>(C51/B51)-1</f>
        <v>-0.5</v>
      </c>
      <c r="J51" s="31"/>
      <c r="L51" s="4"/>
      <c r="M51" s="4"/>
      <c r="N51" s="4"/>
      <c r="O51" s="4"/>
    </row>
    <row r="52" spans="1:15" x14ac:dyDescent="0.35">
      <c r="A52" s="7" t="s">
        <v>63</v>
      </c>
      <c r="B52" s="96"/>
      <c r="C52" s="96"/>
      <c r="D52" s="96"/>
      <c r="E52" s="96"/>
      <c r="F52" s="117" t="str">
        <f t="shared" si="0"/>
        <v/>
      </c>
      <c r="G52" s="117" t="str">
        <f t="shared" si="1"/>
        <v/>
      </c>
      <c r="H52" s="104">
        <f t="shared" si="4"/>
        <v>0</v>
      </c>
      <c r="I52" s="114"/>
      <c r="J52" s="4"/>
      <c r="K52" s="4"/>
      <c r="L52" s="4"/>
      <c r="M52" s="4"/>
      <c r="N52" s="4"/>
      <c r="O52" s="4"/>
    </row>
    <row r="53" spans="1:15" x14ac:dyDescent="0.35">
      <c r="A53" s="7" t="s">
        <v>64</v>
      </c>
      <c r="B53" s="96"/>
      <c r="C53" s="96"/>
      <c r="D53" s="96"/>
      <c r="E53" s="96"/>
      <c r="F53" s="117" t="str">
        <f t="shared" si="0"/>
        <v/>
      </c>
      <c r="G53" s="117" t="str">
        <f t="shared" si="1"/>
        <v/>
      </c>
      <c r="H53" s="104">
        <f t="shared" si="4"/>
        <v>0</v>
      </c>
      <c r="I53" s="114"/>
      <c r="J53" s="4"/>
      <c r="K53" s="4"/>
      <c r="L53" s="4"/>
      <c r="M53" s="4"/>
      <c r="N53" s="4"/>
      <c r="O53" s="4"/>
    </row>
    <row r="54" spans="1:15" x14ac:dyDescent="0.35">
      <c r="A54" s="9" t="s">
        <v>9</v>
      </c>
      <c r="B54" s="103">
        <v>2.1800000000000002</v>
      </c>
      <c r="C54" s="103">
        <v>3.21</v>
      </c>
      <c r="D54" s="103">
        <v>24</v>
      </c>
      <c r="E54" s="103">
        <v>24</v>
      </c>
      <c r="F54" s="113">
        <f t="shared" si="0"/>
        <v>9.0833333333333335E-2</v>
      </c>
      <c r="G54" s="113">
        <f t="shared" si="1"/>
        <v>0.13375000000000001</v>
      </c>
      <c r="H54" s="103">
        <f t="shared" si="4"/>
        <v>1.0299999999999998</v>
      </c>
      <c r="I54" s="113">
        <f t="shared" ref="I54:I63" si="6">(C54/B54)-1</f>
        <v>0.47247706422018343</v>
      </c>
      <c r="J54" s="31"/>
      <c r="L54" s="4"/>
      <c r="M54" s="4"/>
      <c r="N54" s="4"/>
      <c r="O54" s="4"/>
    </row>
    <row r="55" spans="1:15" x14ac:dyDescent="0.35">
      <c r="A55" s="7" t="s">
        <v>52</v>
      </c>
      <c r="B55" s="96">
        <v>2.1800000000000002</v>
      </c>
      <c r="C55" s="96">
        <v>3.21</v>
      </c>
      <c r="D55" s="96">
        <v>24</v>
      </c>
      <c r="E55" s="96">
        <v>24</v>
      </c>
      <c r="F55" s="117">
        <f t="shared" si="0"/>
        <v>9.0833333333333335E-2</v>
      </c>
      <c r="G55" s="117">
        <f t="shared" si="1"/>
        <v>0.13375000000000001</v>
      </c>
      <c r="H55" s="104">
        <f t="shared" si="4"/>
        <v>1.0299999999999998</v>
      </c>
      <c r="I55" s="100">
        <f t="shared" si="6"/>
        <v>0.47247706422018343</v>
      </c>
      <c r="J55" s="31"/>
      <c r="L55" s="4"/>
      <c r="M55" s="4"/>
      <c r="N55" s="4"/>
      <c r="O55" s="4"/>
    </row>
    <row r="56" spans="1:15" x14ac:dyDescent="0.35">
      <c r="A56" s="9" t="s">
        <v>10</v>
      </c>
      <c r="B56" s="103">
        <v>44.61999999999999</v>
      </c>
      <c r="C56" s="103">
        <v>39.96</v>
      </c>
      <c r="D56" s="103">
        <v>71</v>
      </c>
      <c r="E56" s="103">
        <v>67</v>
      </c>
      <c r="F56" s="113">
        <f t="shared" si="0"/>
        <v>0.62845070422535199</v>
      </c>
      <c r="G56" s="113">
        <f t="shared" si="1"/>
        <v>0.59641791044776116</v>
      </c>
      <c r="H56" s="103">
        <f t="shared" si="4"/>
        <v>-4.6599999999999895</v>
      </c>
      <c r="I56" s="113">
        <f t="shared" si="6"/>
        <v>-0.10443747198565645</v>
      </c>
      <c r="J56" s="31"/>
      <c r="L56" s="4"/>
      <c r="M56" s="4"/>
      <c r="N56" s="4"/>
      <c r="O56" s="4"/>
    </row>
    <row r="57" spans="1:15" x14ac:dyDescent="0.35">
      <c r="A57" s="7" t="s">
        <v>54</v>
      </c>
      <c r="B57" s="96">
        <v>44.61999999999999</v>
      </c>
      <c r="C57" s="96">
        <v>39.96</v>
      </c>
      <c r="D57" s="96">
        <v>71</v>
      </c>
      <c r="E57" s="96">
        <v>67</v>
      </c>
      <c r="F57" s="117">
        <f t="shared" si="0"/>
        <v>0.62845070422535199</v>
      </c>
      <c r="G57" s="117">
        <f t="shared" si="1"/>
        <v>0.59641791044776116</v>
      </c>
      <c r="H57" s="104">
        <f t="shared" si="4"/>
        <v>-4.6599999999999895</v>
      </c>
      <c r="I57" s="100">
        <f t="shared" si="6"/>
        <v>-0.10443747198565645</v>
      </c>
      <c r="J57" s="31"/>
      <c r="L57" s="4"/>
      <c r="M57" s="4"/>
      <c r="N57" s="4"/>
      <c r="O57" s="4"/>
    </row>
    <row r="58" spans="1:15" x14ac:dyDescent="0.35">
      <c r="A58" s="9" t="s">
        <v>11</v>
      </c>
      <c r="B58" s="103">
        <v>0.14000000000000001</v>
      </c>
      <c r="C58" s="103"/>
      <c r="D58" s="103"/>
      <c r="E58" s="103"/>
      <c r="F58" s="113" t="str">
        <f t="shared" si="0"/>
        <v/>
      </c>
      <c r="G58" s="113" t="str">
        <f t="shared" si="1"/>
        <v/>
      </c>
      <c r="H58" s="103">
        <f t="shared" si="4"/>
        <v>-0.14000000000000001</v>
      </c>
      <c r="I58" s="113">
        <f t="shared" si="6"/>
        <v>-1</v>
      </c>
      <c r="J58" s="31"/>
      <c r="L58" s="4"/>
      <c r="M58" s="4"/>
      <c r="N58" s="4"/>
      <c r="O58" s="4"/>
    </row>
    <row r="59" spans="1:15" x14ac:dyDescent="0.35">
      <c r="A59" s="7" t="s">
        <v>55</v>
      </c>
      <c r="B59" s="96">
        <v>0.14000000000000001</v>
      </c>
      <c r="C59" s="96"/>
      <c r="D59" s="96"/>
      <c r="E59" s="96"/>
      <c r="F59" s="117" t="str">
        <f t="shared" si="0"/>
        <v/>
      </c>
      <c r="G59" s="117" t="str">
        <f t="shared" si="1"/>
        <v/>
      </c>
      <c r="H59" s="104">
        <f t="shared" si="4"/>
        <v>-0.14000000000000001</v>
      </c>
      <c r="I59" s="100">
        <f t="shared" si="6"/>
        <v>-1</v>
      </c>
      <c r="J59" s="31"/>
      <c r="L59" s="4"/>
      <c r="M59" s="4"/>
      <c r="N59" s="4"/>
      <c r="O59" s="4"/>
    </row>
    <row r="60" spans="1:15" x14ac:dyDescent="0.35">
      <c r="A60" s="9" t="s">
        <v>12</v>
      </c>
      <c r="B60" s="103">
        <v>3243.8600000000006</v>
      </c>
      <c r="C60" s="103">
        <v>2724.1099999999992</v>
      </c>
      <c r="D60" s="103">
        <v>4357</v>
      </c>
      <c r="E60" s="103">
        <v>3588</v>
      </c>
      <c r="F60" s="113">
        <f t="shared" si="0"/>
        <v>0.74451686940555439</v>
      </c>
      <c r="G60" s="113">
        <f t="shared" si="1"/>
        <v>0.75922798216276455</v>
      </c>
      <c r="H60" s="103">
        <f t="shared" si="4"/>
        <v>-519.75000000000136</v>
      </c>
      <c r="I60" s="113">
        <f t="shared" si="6"/>
        <v>-0.16022578039742819</v>
      </c>
      <c r="J60" s="4"/>
      <c r="K60" s="4"/>
      <c r="L60" s="4"/>
      <c r="M60" s="4"/>
      <c r="N60" s="4"/>
      <c r="O60" s="4"/>
    </row>
    <row r="61" spans="1:15" x14ac:dyDescent="0.35">
      <c r="A61" s="7" t="s">
        <v>56</v>
      </c>
      <c r="B61" s="96">
        <v>3243.8600000000006</v>
      </c>
      <c r="C61" s="96">
        <v>2724.1099999999992</v>
      </c>
      <c r="D61" s="96">
        <v>4357</v>
      </c>
      <c r="E61" s="96">
        <v>3588</v>
      </c>
      <c r="F61" s="117">
        <f t="shared" si="0"/>
        <v>0.74451686940555439</v>
      </c>
      <c r="G61" s="117">
        <f t="shared" si="1"/>
        <v>0.75922798216276455</v>
      </c>
      <c r="H61" s="104">
        <f t="shared" si="4"/>
        <v>-519.75000000000136</v>
      </c>
      <c r="I61" s="100">
        <f t="shared" si="6"/>
        <v>-0.16022578039742819</v>
      </c>
      <c r="J61" s="4"/>
      <c r="K61" s="4"/>
      <c r="L61" s="4"/>
      <c r="M61" s="4"/>
      <c r="N61" s="4"/>
      <c r="O61" s="4"/>
    </row>
    <row r="62" spans="1:15" x14ac:dyDescent="0.35">
      <c r="A62" s="9" t="s">
        <v>13</v>
      </c>
      <c r="B62" s="103">
        <v>24.1</v>
      </c>
      <c r="C62" s="103">
        <v>23.12</v>
      </c>
      <c r="D62" s="103">
        <v>48</v>
      </c>
      <c r="E62" s="103">
        <v>29</v>
      </c>
      <c r="F62" s="113">
        <f t="shared" si="0"/>
        <v>0.50208333333333333</v>
      </c>
      <c r="G62" s="113">
        <f t="shared" si="1"/>
        <v>0.79724137931034489</v>
      </c>
      <c r="H62" s="103">
        <f t="shared" si="4"/>
        <v>-0.98000000000000043</v>
      </c>
      <c r="I62" s="113">
        <f t="shared" si="6"/>
        <v>-4.0663900414937726E-2</v>
      </c>
      <c r="J62" s="4"/>
      <c r="K62" s="4"/>
      <c r="L62" s="4"/>
      <c r="M62" s="4"/>
      <c r="N62" s="4"/>
      <c r="O62" s="4"/>
    </row>
    <row r="63" spans="1:15" x14ac:dyDescent="0.35">
      <c r="A63" s="7" t="s">
        <v>57</v>
      </c>
      <c r="B63" s="96">
        <v>24.1</v>
      </c>
      <c r="C63" s="96">
        <v>23.12</v>
      </c>
      <c r="D63" s="96">
        <v>48</v>
      </c>
      <c r="E63" s="96">
        <v>29</v>
      </c>
      <c r="F63" s="117">
        <f t="shared" si="0"/>
        <v>0.50208333333333333</v>
      </c>
      <c r="G63" s="117">
        <f t="shared" si="1"/>
        <v>0.79724137931034489</v>
      </c>
      <c r="H63" s="104">
        <f t="shared" si="4"/>
        <v>-0.98000000000000043</v>
      </c>
      <c r="I63" s="100">
        <f t="shared" si="6"/>
        <v>-4.0663900414937726E-2</v>
      </c>
      <c r="J63" s="4"/>
      <c r="K63" s="4"/>
      <c r="L63" s="4"/>
      <c r="M63" s="4"/>
      <c r="N63" s="4"/>
      <c r="O63" s="4"/>
    </row>
    <row r="64" spans="1:15" x14ac:dyDescent="0.35">
      <c r="A64" s="9" t="s">
        <v>67</v>
      </c>
      <c r="B64" s="105"/>
      <c r="C64" s="105"/>
      <c r="D64" s="103"/>
      <c r="E64" s="103"/>
      <c r="F64" s="113" t="str">
        <f t="shared" si="0"/>
        <v/>
      </c>
      <c r="G64" s="113" t="str">
        <f t="shared" si="1"/>
        <v/>
      </c>
      <c r="H64" s="103"/>
      <c r="I64" s="115"/>
      <c r="J64" s="4"/>
      <c r="K64" s="4"/>
      <c r="L64" s="4"/>
      <c r="M64" s="4"/>
      <c r="N64" s="4"/>
      <c r="O64" s="4"/>
    </row>
    <row r="65" spans="1:15" x14ac:dyDescent="0.35">
      <c r="A65" s="7" t="s">
        <v>66</v>
      </c>
      <c r="B65" s="96"/>
      <c r="C65" s="96"/>
      <c r="D65" s="96"/>
      <c r="E65" s="96"/>
      <c r="F65" s="117" t="str">
        <f t="shared" si="0"/>
        <v/>
      </c>
      <c r="G65" s="117" t="str">
        <f t="shared" si="1"/>
        <v/>
      </c>
      <c r="H65" s="104"/>
      <c r="I65" s="114"/>
      <c r="J65" s="4"/>
      <c r="K65" s="4"/>
      <c r="L65" s="4"/>
      <c r="M65" s="4"/>
      <c r="N65" s="4"/>
      <c r="O65" s="4"/>
    </row>
    <row r="66" spans="1:15" x14ac:dyDescent="0.35">
      <c r="A66" s="7" t="s">
        <v>65</v>
      </c>
      <c r="B66" s="96"/>
      <c r="C66" s="96"/>
      <c r="D66" s="96"/>
      <c r="E66" s="96"/>
      <c r="F66" s="117" t="str">
        <f t="shared" si="0"/>
        <v/>
      </c>
      <c r="G66" s="117" t="str">
        <f t="shared" si="1"/>
        <v/>
      </c>
      <c r="H66" s="104"/>
      <c r="I66" s="114"/>
      <c r="J66" s="4"/>
      <c r="K66" s="4"/>
      <c r="L66" s="4"/>
      <c r="M66" s="4"/>
      <c r="N66" s="4"/>
      <c r="O66" s="4"/>
    </row>
    <row r="67" spans="1:15" x14ac:dyDescent="0.35">
      <c r="A67" s="9" t="s">
        <v>14</v>
      </c>
      <c r="B67" s="103"/>
      <c r="C67" s="103"/>
      <c r="D67" s="103"/>
      <c r="E67" s="103"/>
      <c r="F67" s="113" t="str">
        <f t="shared" si="0"/>
        <v/>
      </c>
      <c r="G67" s="113" t="str">
        <f t="shared" si="1"/>
        <v/>
      </c>
      <c r="H67" s="103"/>
      <c r="I67" s="113"/>
      <c r="J67" s="4"/>
      <c r="K67" s="4"/>
      <c r="L67" s="4"/>
      <c r="M67" s="4"/>
      <c r="N67" s="4"/>
      <c r="O67" s="4"/>
    </row>
    <row r="68" spans="1:15" x14ac:dyDescent="0.35">
      <c r="A68" s="7" t="s">
        <v>58</v>
      </c>
      <c r="B68" s="96"/>
      <c r="C68" s="96"/>
      <c r="D68" s="96"/>
      <c r="E68" s="96"/>
      <c r="F68" s="117" t="str">
        <f t="shared" si="0"/>
        <v/>
      </c>
      <c r="G68" s="117" t="str">
        <f t="shared" si="1"/>
        <v/>
      </c>
      <c r="H68" s="104"/>
      <c r="I68" s="114"/>
      <c r="J68" s="12"/>
      <c r="K68" s="12"/>
      <c r="L68" s="12"/>
      <c r="M68" s="12"/>
      <c r="N68" s="12"/>
      <c r="O68" s="12"/>
    </row>
    <row r="69" spans="1:15" x14ac:dyDescent="0.35">
      <c r="A69" s="10" t="s">
        <v>59</v>
      </c>
      <c r="B69" s="96"/>
      <c r="C69" s="96"/>
      <c r="D69" s="96"/>
      <c r="E69" s="96"/>
      <c r="F69" s="117" t="str">
        <f t="shared" si="0"/>
        <v/>
      </c>
      <c r="G69" s="117" t="str">
        <f t="shared" si="1"/>
        <v/>
      </c>
      <c r="H69" s="104"/>
      <c r="I69" s="114"/>
      <c r="J69" s="4"/>
      <c r="K69" s="4"/>
      <c r="L69" s="4"/>
      <c r="M69" s="4"/>
      <c r="N69" s="4"/>
      <c r="O69" s="4"/>
    </row>
    <row r="70" spans="1:15" x14ac:dyDescent="0.35">
      <c r="A70" s="19" t="s">
        <v>15</v>
      </c>
      <c r="B70" s="108">
        <v>26349.85</v>
      </c>
      <c r="C70" s="108">
        <v>23911.059999999994</v>
      </c>
      <c r="D70" s="107">
        <v>29757</v>
      </c>
      <c r="E70" s="107">
        <v>27710</v>
      </c>
      <c r="F70" s="116">
        <f t="shared" si="0"/>
        <v>0.88550089054676207</v>
      </c>
      <c r="G70" s="116">
        <f t="shared" si="1"/>
        <v>0.86290364489353999</v>
      </c>
      <c r="H70" s="107">
        <f>C70-B70</f>
        <v>-2438.7900000000045</v>
      </c>
      <c r="I70" s="116">
        <f>(C70/B70)-1</f>
        <v>-9.2554227063911365E-2</v>
      </c>
      <c r="J70" s="4"/>
      <c r="K70" s="4"/>
      <c r="L70" s="4"/>
      <c r="M70" s="4"/>
      <c r="N70" s="4"/>
      <c r="O70" s="4"/>
    </row>
    <row r="71" spans="1:15" x14ac:dyDescent="0.35">
      <c r="E71" s="112"/>
      <c r="F71" s="111"/>
      <c r="I71" s="4"/>
      <c r="J71" s="4"/>
      <c r="K71" s="4"/>
      <c r="L71" s="4"/>
      <c r="M71" s="4"/>
      <c r="N71" s="4"/>
      <c r="O71" s="4"/>
    </row>
    <row r="72" spans="1:15" x14ac:dyDescent="0.35">
      <c r="B72" s="15"/>
      <c r="C72" s="15"/>
      <c r="I72" s="4"/>
      <c r="J72" s="4"/>
      <c r="K72" s="4"/>
      <c r="L72" s="4"/>
      <c r="M72" s="4"/>
      <c r="N72" s="4"/>
      <c r="O72" s="4"/>
    </row>
  </sheetData>
  <mergeCells count="5">
    <mergeCell ref="A6:A7"/>
    <mergeCell ref="D6:E6"/>
    <mergeCell ref="F6:G6"/>
    <mergeCell ref="B6:C6"/>
    <mergeCell ref="H6:I6"/>
  </mergeCells>
  <conditionalFormatting sqref="H8:I70">
    <cfRule type="cellIs" dxfId="3" priority="1" operator="lessThan">
      <formula>0</formula>
    </cfRule>
  </conditionalFormatting>
  <hyperlinks>
    <hyperlink ref="D1" location="ÍNDICE!A1" display="INDIC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workbookViewId="0">
      <selection activeCell="D1" sqref="D1"/>
    </sheetView>
  </sheetViews>
  <sheetFormatPr baseColWidth="10" defaultRowHeight="14.5" x14ac:dyDescent="0.35"/>
  <cols>
    <col min="1" max="1" width="28.453125" bestFit="1" customWidth="1"/>
    <col min="2" max="2" width="12.26953125" customWidth="1"/>
    <col min="3" max="3" width="13.7265625" customWidth="1"/>
    <col min="5" max="5" width="10.54296875" style="30" customWidth="1"/>
    <col min="6" max="6" width="15.7265625" customWidth="1"/>
    <col min="7" max="7" width="16.7265625" customWidth="1"/>
    <col min="8" max="8" width="11.7265625" style="30" bestFit="1" customWidth="1"/>
  </cols>
  <sheetData>
    <row r="1" spans="1:16" x14ac:dyDescent="0.35">
      <c r="C1" s="43" t="s">
        <v>124</v>
      </c>
      <c r="D1" s="152" t="s">
        <v>125</v>
      </c>
      <c r="E1" s="198" t="s">
        <v>217</v>
      </c>
      <c r="F1" t="s">
        <v>218</v>
      </c>
    </row>
    <row r="2" spans="1:16" x14ac:dyDescent="0.35">
      <c r="C2" s="43"/>
      <c r="D2" s="197"/>
      <c r="E2" s="198"/>
      <c r="F2" t="s">
        <v>238</v>
      </c>
    </row>
    <row r="3" spans="1:16" x14ac:dyDescent="0.35">
      <c r="C3" s="43"/>
      <c r="D3" s="197"/>
      <c r="E3" s="198"/>
      <c r="F3" t="s">
        <v>219</v>
      </c>
    </row>
    <row r="4" spans="1:16" x14ac:dyDescent="0.35">
      <c r="F4" t="s">
        <v>246</v>
      </c>
    </row>
    <row r="5" spans="1:16" ht="23.5" x14ac:dyDescent="0.35">
      <c r="A5" s="14" t="s">
        <v>84</v>
      </c>
      <c r="B5" s="1"/>
      <c r="C5" s="1"/>
      <c r="D5" s="1"/>
      <c r="E5" s="29"/>
      <c r="F5" s="1"/>
      <c r="G5" s="1"/>
      <c r="H5" s="29"/>
      <c r="J5" s="43"/>
      <c r="K5" s="44"/>
    </row>
    <row r="6" spans="1:16" ht="30.75" customHeight="1" x14ac:dyDescent="0.35">
      <c r="A6" s="255" t="s">
        <v>17</v>
      </c>
      <c r="B6" s="263" t="s">
        <v>252</v>
      </c>
      <c r="C6" s="264"/>
      <c r="D6" s="255" t="s">
        <v>212</v>
      </c>
      <c r="E6" s="255"/>
      <c r="F6" s="255" t="s">
        <v>256</v>
      </c>
      <c r="G6" s="255"/>
      <c r="H6" s="255" t="s">
        <v>254</v>
      </c>
      <c r="I6" s="255"/>
      <c r="J6" s="13"/>
      <c r="K6" s="4"/>
      <c r="L6" s="4"/>
      <c r="M6" s="4"/>
      <c r="N6" s="4"/>
      <c r="O6" s="4"/>
      <c r="P6" s="4"/>
    </row>
    <row r="7" spans="1:16" ht="29" x14ac:dyDescent="0.35">
      <c r="A7" s="255"/>
      <c r="B7" s="82">
        <v>2019</v>
      </c>
      <c r="C7" s="82">
        <v>2020</v>
      </c>
      <c r="D7" s="82">
        <v>2019</v>
      </c>
      <c r="E7" s="124">
        <v>2020</v>
      </c>
      <c r="F7" s="82">
        <v>2019</v>
      </c>
      <c r="G7" s="82">
        <v>2020</v>
      </c>
      <c r="H7" s="125" t="s">
        <v>163</v>
      </c>
      <c r="I7" s="126" t="s">
        <v>164</v>
      </c>
      <c r="J7" s="18"/>
      <c r="K7" s="4"/>
      <c r="L7" s="4"/>
      <c r="M7" s="4"/>
      <c r="N7" s="4"/>
      <c r="O7" s="4"/>
      <c r="P7" s="4"/>
    </row>
    <row r="8" spans="1:16" x14ac:dyDescent="0.35">
      <c r="A8" s="5" t="s">
        <v>0</v>
      </c>
      <c r="B8" s="103">
        <v>317.25</v>
      </c>
      <c r="C8" s="103">
        <f>SUM(C9:C16)</f>
        <v>396.67999999999995</v>
      </c>
      <c r="D8" s="103">
        <v>518</v>
      </c>
      <c r="E8" s="103">
        <v>583</v>
      </c>
      <c r="F8" s="113">
        <f>IFERROR(B8/D8,"")</f>
        <v>0.61245173745173742</v>
      </c>
      <c r="G8" s="113">
        <f>IFERROR(C8/E8,"")</f>
        <v>0.68041166380789009</v>
      </c>
      <c r="H8" s="103">
        <f t="shared" ref="H8:H39" si="0">C8-B8</f>
        <v>79.42999999999995</v>
      </c>
      <c r="I8" s="113">
        <f t="shared" ref="I8:I25" si="1">(C8/B8)-1</f>
        <v>0.25037037037037013</v>
      </c>
      <c r="J8" s="18"/>
      <c r="M8" s="4"/>
      <c r="N8" s="4"/>
      <c r="O8" s="4"/>
      <c r="P8" s="4"/>
    </row>
    <row r="9" spans="1:16" x14ac:dyDescent="0.35">
      <c r="A9" s="7" t="s">
        <v>18</v>
      </c>
      <c r="B9" s="96">
        <v>99.960000000000008</v>
      </c>
      <c r="C9" s="96">
        <v>154.28</v>
      </c>
      <c r="D9" s="96">
        <v>84</v>
      </c>
      <c r="E9" s="96">
        <v>144</v>
      </c>
      <c r="F9" s="117">
        <f t="shared" ref="F9:F70" si="2">IFERROR(B9/D9,"")</f>
        <v>1.1900000000000002</v>
      </c>
      <c r="G9" s="117">
        <f t="shared" ref="G9:G70" si="3">IFERROR(C9/E9,"")</f>
        <v>1.0713888888888889</v>
      </c>
      <c r="H9" s="104">
        <f t="shared" si="0"/>
        <v>54.319999999999993</v>
      </c>
      <c r="I9" s="114">
        <f t="shared" si="1"/>
        <v>0.54341736694677856</v>
      </c>
      <c r="J9" s="18"/>
      <c r="M9" s="11"/>
      <c r="N9" s="4"/>
      <c r="O9" s="4"/>
      <c r="P9" s="4"/>
    </row>
    <row r="10" spans="1:16" x14ac:dyDescent="0.35">
      <c r="A10" s="7" t="s">
        <v>19</v>
      </c>
      <c r="B10" s="96">
        <v>29.240000000000002</v>
      </c>
      <c r="C10" s="96">
        <v>22.339999999999996</v>
      </c>
      <c r="D10" s="96">
        <v>29</v>
      </c>
      <c r="E10" s="96">
        <v>24</v>
      </c>
      <c r="F10" s="117">
        <f t="shared" si="2"/>
        <v>1.0082758620689656</v>
      </c>
      <c r="G10" s="117">
        <f t="shared" si="3"/>
        <v>0.93083333333333318</v>
      </c>
      <c r="H10" s="104">
        <f t="shared" si="0"/>
        <v>-6.9000000000000057</v>
      </c>
      <c r="I10" s="114">
        <f t="shared" si="1"/>
        <v>-0.23597811217510278</v>
      </c>
      <c r="J10" s="18"/>
      <c r="M10" s="11"/>
      <c r="N10" s="4"/>
      <c r="O10" s="4"/>
      <c r="P10" s="4"/>
    </row>
    <row r="11" spans="1:16" x14ac:dyDescent="0.35">
      <c r="A11" s="7" t="s">
        <v>20</v>
      </c>
      <c r="B11" s="96">
        <v>22.75</v>
      </c>
      <c r="C11" s="96">
        <v>25.219999999999995</v>
      </c>
      <c r="D11" s="96">
        <v>23</v>
      </c>
      <c r="E11" s="96">
        <v>25</v>
      </c>
      <c r="F11" s="117">
        <f t="shared" si="2"/>
        <v>0.98913043478260865</v>
      </c>
      <c r="G11" s="117">
        <f t="shared" si="3"/>
        <v>1.0087999999999999</v>
      </c>
      <c r="H11" s="104">
        <f t="shared" si="0"/>
        <v>2.4699999999999953</v>
      </c>
      <c r="I11" s="114">
        <f t="shared" si="1"/>
        <v>0.10857142857142832</v>
      </c>
      <c r="J11" s="13"/>
      <c r="M11" s="11"/>
      <c r="N11" s="4"/>
      <c r="O11" s="4"/>
      <c r="P11" s="4"/>
    </row>
    <row r="12" spans="1:16" x14ac:dyDescent="0.35">
      <c r="A12" s="7" t="s">
        <v>21</v>
      </c>
      <c r="B12" s="96">
        <v>40.97999999999999</v>
      </c>
      <c r="C12" s="96">
        <v>71.850000000000009</v>
      </c>
      <c r="D12" s="96">
        <v>143</v>
      </c>
      <c r="E12" s="96">
        <v>159</v>
      </c>
      <c r="F12" s="117">
        <f t="shared" si="2"/>
        <v>0.28657342657342649</v>
      </c>
      <c r="G12" s="117">
        <f t="shared" si="3"/>
        <v>0.45188679245283025</v>
      </c>
      <c r="H12" s="104">
        <f t="shared" si="0"/>
        <v>30.870000000000019</v>
      </c>
      <c r="I12" s="114">
        <f t="shared" si="1"/>
        <v>0.75329428989751168</v>
      </c>
      <c r="J12" s="18"/>
      <c r="M12" s="11"/>
      <c r="N12" s="4"/>
      <c r="O12" s="4"/>
      <c r="P12" s="4"/>
    </row>
    <row r="13" spans="1:16" x14ac:dyDescent="0.35">
      <c r="A13" s="7" t="s">
        <v>22</v>
      </c>
      <c r="B13" s="96">
        <v>4.0299999999999994</v>
      </c>
      <c r="C13" s="96">
        <v>9.7899999999999991</v>
      </c>
      <c r="D13" s="96">
        <v>40</v>
      </c>
      <c r="E13" s="96">
        <v>40</v>
      </c>
      <c r="F13" s="117">
        <f t="shared" si="2"/>
        <v>0.10074999999999998</v>
      </c>
      <c r="G13" s="117">
        <f t="shared" si="3"/>
        <v>0.24474999999999997</v>
      </c>
      <c r="H13" s="104">
        <f t="shared" si="0"/>
        <v>5.76</v>
      </c>
      <c r="I13" s="114">
        <f t="shared" si="1"/>
        <v>1.4292803970223327</v>
      </c>
      <c r="J13" s="18"/>
      <c r="M13" s="11"/>
      <c r="N13" s="4"/>
      <c r="O13" s="4"/>
      <c r="P13" s="4"/>
    </row>
    <row r="14" spans="1:16" x14ac:dyDescent="0.35">
      <c r="A14" s="7" t="s">
        <v>23</v>
      </c>
      <c r="B14" s="96">
        <v>24.739999999999995</v>
      </c>
      <c r="C14" s="96">
        <v>23.339999999999996</v>
      </c>
      <c r="D14" s="96">
        <v>58</v>
      </c>
      <c r="E14" s="96">
        <v>58</v>
      </c>
      <c r="F14" s="117">
        <f t="shared" si="2"/>
        <v>0.42655172413793097</v>
      </c>
      <c r="G14" s="117">
        <f t="shared" si="3"/>
        <v>0.40241379310344821</v>
      </c>
      <c r="H14" s="104">
        <f t="shared" si="0"/>
        <v>-1.3999999999999986</v>
      </c>
      <c r="I14" s="114">
        <f t="shared" si="1"/>
        <v>-5.658852061438957E-2</v>
      </c>
      <c r="J14" s="18"/>
      <c r="M14" s="11"/>
      <c r="N14" s="4"/>
      <c r="O14" s="4"/>
      <c r="P14" s="4"/>
    </row>
    <row r="15" spans="1:16" x14ac:dyDescent="0.35">
      <c r="A15" s="7" t="s">
        <v>24</v>
      </c>
      <c r="B15" s="96">
        <v>12.680000000000003</v>
      </c>
      <c r="C15" s="96">
        <v>14.820000000000002</v>
      </c>
      <c r="D15" s="96">
        <v>56</v>
      </c>
      <c r="E15" s="96">
        <v>56</v>
      </c>
      <c r="F15" s="117">
        <f t="shared" si="2"/>
        <v>0.22642857142857148</v>
      </c>
      <c r="G15" s="117">
        <f t="shared" si="3"/>
        <v>0.26464285714285718</v>
      </c>
      <c r="H15" s="104">
        <f t="shared" si="0"/>
        <v>2.1399999999999988</v>
      </c>
      <c r="I15" s="114">
        <f t="shared" si="1"/>
        <v>0.16876971608832791</v>
      </c>
      <c r="J15" s="13"/>
      <c r="M15" s="11"/>
      <c r="N15" s="4"/>
      <c r="O15" s="4"/>
      <c r="P15" s="4"/>
    </row>
    <row r="16" spans="1:16" x14ac:dyDescent="0.35">
      <c r="A16" s="7" t="s">
        <v>25</v>
      </c>
      <c r="B16" s="96">
        <v>82.87</v>
      </c>
      <c r="C16" s="96">
        <v>75.039999999999992</v>
      </c>
      <c r="D16" s="96">
        <v>85</v>
      </c>
      <c r="E16" s="96">
        <v>77</v>
      </c>
      <c r="F16" s="117">
        <f t="shared" si="2"/>
        <v>0.97494117647058831</v>
      </c>
      <c r="G16" s="117">
        <f t="shared" si="3"/>
        <v>0.97454545454545449</v>
      </c>
      <c r="H16" s="104">
        <f t="shared" si="0"/>
        <v>-7.8300000000000125</v>
      </c>
      <c r="I16" s="114">
        <f t="shared" si="1"/>
        <v>-9.4485338481959835E-2</v>
      </c>
      <c r="J16" s="18"/>
      <c r="M16" s="11"/>
      <c r="N16" s="4"/>
      <c r="O16" s="4"/>
      <c r="P16" s="4"/>
    </row>
    <row r="17" spans="1:16" x14ac:dyDescent="0.35">
      <c r="A17" s="5" t="s">
        <v>1</v>
      </c>
      <c r="B17" s="103">
        <v>2671.2699999999995</v>
      </c>
      <c r="C17" s="103">
        <f>SUM(C18:C20)</f>
        <v>2662.4</v>
      </c>
      <c r="D17" s="103">
        <v>2659</v>
      </c>
      <c r="E17" s="103">
        <v>2637</v>
      </c>
      <c r="F17" s="113">
        <f t="shared" si="2"/>
        <v>1.0046145167356146</v>
      </c>
      <c r="G17" s="113">
        <f>IFERROR(C17/E17,"")</f>
        <v>1.0096321577550247</v>
      </c>
      <c r="H17" s="103">
        <f t="shared" si="0"/>
        <v>-8.8699999999994361</v>
      </c>
      <c r="I17" s="166">
        <f t="shared" si="1"/>
        <v>-3.3205179558783993E-3</v>
      </c>
      <c r="J17" s="18"/>
      <c r="M17" s="11"/>
      <c r="N17" s="4"/>
      <c r="O17" s="4"/>
      <c r="P17" s="4"/>
    </row>
    <row r="18" spans="1:16" x14ac:dyDescent="0.35">
      <c r="A18" s="7" t="s">
        <v>26</v>
      </c>
      <c r="B18" s="96">
        <v>732.74999999999977</v>
      </c>
      <c r="C18" s="96">
        <v>769.85999999999979</v>
      </c>
      <c r="D18" s="96">
        <v>722</v>
      </c>
      <c r="E18" s="96">
        <v>729</v>
      </c>
      <c r="F18" s="117">
        <f t="shared" si="2"/>
        <v>1.0148891966758999</v>
      </c>
      <c r="G18" s="117">
        <f t="shared" si="3"/>
        <v>1.0560493827160491</v>
      </c>
      <c r="H18" s="104">
        <f t="shared" si="0"/>
        <v>37.110000000000014</v>
      </c>
      <c r="I18" s="114">
        <f t="shared" si="1"/>
        <v>5.0644831115660205E-2</v>
      </c>
      <c r="J18" s="18"/>
      <c r="M18" s="11"/>
      <c r="N18" s="4"/>
      <c r="O18" s="4"/>
      <c r="P18" s="4"/>
    </row>
    <row r="19" spans="1:16" x14ac:dyDescent="0.35">
      <c r="A19" s="7" t="s">
        <v>27</v>
      </c>
      <c r="B19" s="96">
        <v>166.18</v>
      </c>
      <c r="C19" s="106">
        <v>143.65999999999997</v>
      </c>
      <c r="D19" s="96">
        <v>164</v>
      </c>
      <c r="E19" s="96">
        <v>160</v>
      </c>
      <c r="F19" s="117">
        <f t="shared" si="2"/>
        <v>1.0132926829268294</v>
      </c>
      <c r="G19" s="117">
        <f t="shared" si="3"/>
        <v>0.89787499999999976</v>
      </c>
      <c r="H19" s="104">
        <f t="shared" si="0"/>
        <v>-22.520000000000039</v>
      </c>
      <c r="I19" s="114">
        <f t="shared" si="1"/>
        <v>-0.13551570586111472</v>
      </c>
      <c r="J19" s="18"/>
      <c r="M19" s="11"/>
      <c r="N19" s="4"/>
      <c r="O19" s="4"/>
      <c r="P19" s="4"/>
    </row>
    <row r="20" spans="1:16" x14ac:dyDescent="0.35">
      <c r="A20" s="7" t="s">
        <v>28</v>
      </c>
      <c r="B20" s="96">
        <v>1772.3399999999997</v>
      </c>
      <c r="C20" s="106">
        <v>1748.8800000000003</v>
      </c>
      <c r="D20" s="96">
        <v>1773</v>
      </c>
      <c r="E20" s="96">
        <v>1748</v>
      </c>
      <c r="F20" s="117">
        <f t="shared" si="2"/>
        <v>0.99962774957698797</v>
      </c>
      <c r="G20" s="117">
        <f t="shared" si="3"/>
        <v>1.0005034324942794</v>
      </c>
      <c r="H20" s="104">
        <f t="shared" si="0"/>
        <v>-23.459999999999354</v>
      </c>
      <c r="I20" s="114">
        <f t="shared" si="1"/>
        <v>-1.3236737871965554E-2</v>
      </c>
      <c r="J20" s="18"/>
      <c r="M20" s="11"/>
      <c r="N20" s="4"/>
      <c r="O20" s="4"/>
      <c r="P20" s="4"/>
    </row>
    <row r="21" spans="1:16" x14ac:dyDescent="0.35">
      <c r="A21" s="9" t="s">
        <v>2</v>
      </c>
      <c r="B21" s="103">
        <v>2206.8000000000006</v>
      </c>
      <c r="C21" s="103">
        <f>SUM(C22:C24)</f>
        <v>2106.2100000000009</v>
      </c>
      <c r="D21" s="103">
        <v>3766</v>
      </c>
      <c r="E21" s="103">
        <v>3594</v>
      </c>
      <c r="F21" s="113">
        <f t="shared" si="2"/>
        <v>0.58597981943706867</v>
      </c>
      <c r="G21" s="113">
        <f t="shared" si="3"/>
        <v>0.58603505843071813</v>
      </c>
      <c r="H21" s="103">
        <f t="shared" si="0"/>
        <v>-100.58999999999969</v>
      </c>
      <c r="I21" s="113">
        <f t="shared" si="1"/>
        <v>-4.5581837955410376E-2</v>
      </c>
      <c r="J21" s="18"/>
      <c r="M21" s="11"/>
      <c r="N21" s="4"/>
      <c r="O21" s="4"/>
      <c r="P21" s="4"/>
    </row>
    <row r="22" spans="1:16" x14ac:dyDescent="0.35">
      <c r="A22" s="7" t="s">
        <v>29</v>
      </c>
      <c r="B22" s="96">
        <v>344.25000000000011</v>
      </c>
      <c r="C22" s="96">
        <v>377.89</v>
      </c>
      <c r="D22" s="96">
        <v>606</v>
      </c>
      <c r="E22" s="96">
        <v>617</v>
      </c>
      <c r="F22" s="117">
        <f t="shared" si="2"/>
        <v>0.56806930693069324</v>
      </c>
      <c r="G22" s="117">
        <f t="shared" si="3"/>
        <v>0.61246353322528357</v>
      </c>
      <c r="H22" s="104">
        <f t="shared" si="0"/>
        <v>33.639999999999873</v>
      </c>
      <c r="I22" s="114">
        <f t="shared" si="1"/>
        <v>9.7719680464778191E-2</v>
      </c>
      <c r="J22" s="18"/>
      <c r="M22" s="11"/>
      <c r="N22" s="4"/>
      <c r="O22" s="4"/>
      <c r="P22" s="4"/>
    </row>
    <row r="23" spans="1:16" x14ac:dyDescent="0.35">
      <c r="A23" s="7" t="s">
        <v>30</v>
      </c>
      <c r="B23" s="96">
        <v>15.359999999999998</v>
      </c>
      <c r="C23" s="96">
        <v>16.5</v>
      </c>
      <c r="D23" s="96">
        <v>190</v>
      </c>
      <c r="E23" s="96">
        <v>187</v>
      </c>
      <c r="F23" s="117">
        <f t="shared" si="2"/>
        <v>8.0842105263157882E-2</v>
      </c>
      <c r="G23" s="117">
        <f t="shared" si="3"/>
        <v>8.8235294117647065E-2</v>
      </c>
      <c r="H23" s="104">
        <f t="shared" si="0"/>
        <v>1.1400000000000023</v>
      </c>
      <c r="I23" s="114">
        <f t="shared" si="1"/>
        <v>7.4218750000000222E-2</v>
      </c>
      <c r="J23" s="18"/>
      <c r="M23" s="11"/>
      <c r="N23" s="4"/>
      <c r="O23" s="4"/>
      <c r="P23" s="4"/>
    </row>
    <row r="24" spans="1:16" x14ac:dyDescent="0.35">
      <c r="A24" s="7" t="s">
        <v>31</v>
      </c>
      <c r="B24" s="96">
        <v>1847.1900000000005</v>
      </c>
      <c r="C24" s="96">
        <v>1711.8200000000008</v>
      </c>
      <c r="D24" s="96">
        <v>2970</v>
      </c>
      <c r="E24" s="96">
        <v>2790</v>
      </c>
      <c r="F24" s="117">
        <f t="shared" si="2"/>
        <v>0.62194949494949514</v>
      </c>
      <c r="G24" s="117">
        <f t="shared" si="3"/>
        <v>0.61355555555555585</v>
      </c>
      <c r="H24" s="104">
        <f t="shared" si="0"/>
        <v>-135.36999999999966</v>
      </c>
      <c r="I24" s="114">
        <f t="shared" si="1"/>
        <v>-7.3284285861226817E-2</v>
      </c>
      <c r="J24" s="13"/>
      <c r="M24" s="11"/>
      <c r="N24" s="4"/>
      <c r="O24" s="4"/>
      <c r="P24" s="4"/>
    </row>
    <row r="25" spans="1:16" x14ac:dyDescent="0.35">
      <c r="A25" s="9" t="s">
        <v>3</v>
      </c>
      <c r="B25" s="103">
        <v>0.28999999999999998</v>
      </c>
      <c r="C25" s="103">
        <v>0.28999999999999998</v>
      </c>
      <c r="D25" s="103">
        <v>2</v>
      </c>
      <c r="E25" s="103"/>
      <c r="F25" s="113">
        <f t="shared" si="2"/>
        <v>0.14499999999999999</v>
      </c>
      <c r="G25" s="113" t="str">
        <f t="shared" si="3"/>
        <v/>
      </c>
      <c r="H25" s="103">
        <f t="shared" si="0"/>
        <v>0</v>
      </c>
      <c r="I25" s="113">
        <f t="shared" si="1"/>
        <v>0</v>
      </c>
      <c r="J25" s="18"/>
      <c r="M25" s="11"/>
      <c r="N25" s="4"/>
      <c r="O25" s="4"/>
      <c r="P25" s="4"/>
    </row>
    <row r="26" spans="1:16" x14ac:dyDescent="0.35">
      <c r="A26" s="7" t="s">
        <v>32</v>
      </c>
      <c r="B26" s="96"/>
      <c r="C26" s="96"/>
      <c r="D26" s="96"/>
      <c r="E26" s="96"/>
      <c r="F26" s="117" t="str">
        <f t="shared" si="2"/>
        <v/>
      </c>
      <c r="G26" s="117" t="str">
        <f t="shared" si="3"/>
        <v/>
      </c>
      <c r="H26" s="104">
        <f t="shared" si="0"/>
        <v>0</v>
      </c>
      <c r="I26" s="114"/>
      <c r="J26" s="13"/>
      <c r="M26" s="11"/>
      <c r="N26" s="4"/>
      <c r="O26" s="4"/>
      <c r="P26" s="4"/>
    </row>
    <row r="27" spans="1:16" x14ac:dyDescent="0.35">
      <c r="A27" s="7" t="s">
        <v>33</v>
      </c>
      <c r="B27" s="96"/>
      <c r="C27" s="96"/>
      <c r="D27" s="96"/>
      <c r="E27" s="96"/>
      <c r="F27" s="117" t="str">
        <f t="shared" si="2"/>
        <v/>
      </c>
      <c r="G27" s="117" t="str">
        <f t="shared" si="3"/>
        <v/>
      </c>
      <c r="H27" s="104">
        <f t="shared" si="0"/>
        <v>0</v>
      </c>
      <c r="I27" s="114"/>
      <c r="J27" s="18"/>
      <c r="M27" s="11"/>
      <c r="N27" s="4"/>
      <c r="O27" s="4"/>
      <c r="P27" s="4"/>
    </row>
    <row r="28" spans="1:16" x14ac:dyDescent="0.35">
      <c r="A28" s="7" t="s">
        <v>34</v>
      </c>
      <c r="B28" s="96"/>
      <c r="C28" s="96"/>
      <c r="D28" s="96"/>
      <c r="E28" s="96"/>
      <c r="F28" s="117" t="str">
        <f t="shared" si="2"/>
        <v/>
      </c>
      <c r="G28" s="117" t="str">
        <f t="shared" si="3"/>
        <v/>
      </c>
      <c r="H28" s="104">
        <f t="shared" si="0"/>
        <v>0</v>
      </c>
      <c r="I28" s="114"/>
      <c r="J28" s="18"/>
      <c r="M28" s="11"/>
      <c r="N28" s="4"/>
      <c r="O28" s="4"/>
      <c r="P28" s="4"/>
    </row>
    <row r="29" spans="1:16" x14ac:dyDescent="0.35">
      <c r="A29" s="7" t="s">
        <v>35</v>
      </c>
      <c r="B29" s="96"/>
      <c r="C29" s="96"/>
      <c r="D29" s="96"/>
      <c r="E29" s="96"/>
      <c r="F29" s="117" t="str">
        <f t="shared" si="2"/>
        <v/>
      </c>
      <c r="G29" s="117" t="str">
        <f t="shared" si="3"/>
        <v/>
      </c>
      <c r="H29" s="104">
        <f t="shared" si="0"/>
        <v>0</v>
      </c>
      <c r="I29" s="114"/>
      <c r="J29" s="13"/>
      <c r="M29" s="11"/>
      <c r="N29" s="4"/>
      <c r="O29" s="4"/>
      <c r="P29" s="4"/>
    </row>
    <row r="30" spans="1:16" x14ac:dyDescent="0.35">
      <c r="A30" s="7" t="s">
        <v>36</v>
      </c>
      <c r="B30" s="96"/>
      <c r="C30" s="96"/>
      <c r="D30" s="96"/>
      <c r="E30" s="96"/>
      <c r="F30" s="117" t="str">
        <f t="shared" si="2"/>
        <v/>
      </c>
      <c r="G30" s="117" t="str">
        <f t="shared" si="3"/>
        <v/>
      </c>
      <c r="H30" s="104">
        <f t="shared" si="0"/>
        <v>0</v>
      </c>
      <c r="I30" s="114"/>
      <c r="J30" s="18"/>
      <c r="M30" s="11"/>
      <c r="N30" s="4"/>
      <c r="O30" s="4"/>
      <c r="P30" s="4"/>
    </row>
    <row r="31" spans="1:16" x14ac:dyDescent="0.35">
      <c r="A31" s="7" t="s">
        <v>37</v>
      </c>
      <c r="B31" s="96"/>
      <c r="C31" s="96"/>
      <c r="D31" s="96">
        <v>2</v>
      </c>
      <c r="E31" s="96"/>
      <c r="F31" s="117">
        <f t="shared" si="2"/>
        <v>0</v>
      </c>
      <c r="G31" s="117" t="str">
        <f t="shared" si="3"/>
        <v/>
      </c>
      <c r="H31" s="104">
        <f t="shared" si="0"/>
        <v>0</v>
      </c>
      <c r="I31" s="114"/>
      <c r="J31" s="13"/>
      <c r="M31" s="4"/>
      <c r="N31" s="4"/>
      <c r="O31" s="4"/>
      <c r="P31" s="4"/>
    </row>
    <row r="32" spans="1:16" x14ac:dyDescent="0.35">
      <c r="A32" s="7" t="s">
        <v>38</v>
      </c>
      <c r="B32" s="109">
        <v>0.28999999999999998</v>
      </c>
      <c r="C32" s="109">
        <v>0.28999999999999998</v>
      </c>
      <c r="D32" s="96"/>
      <c r="E32" s="96"/>
      <c r="F32" s="117" t="str">
        <f t="shared" si="2"/>
        <v/>
      </c>
      <c r="G32" s="117" t="str">
        <f t="shared" si="3"/>
        <v/>
      </c>
      <c r="H32" s="104">
        <f t="shared" si="0"/>
        <v>0</v>
      </c>
      <c r="I32" s="114">
        <v>0</v>
      </c>
      <c r="J32" s="18"/>
      <c r="M32" s="4"/>
      <c r="N32" s="4"/>
      <c r="O32" s="4"/>
      <c r="P32" s="4"/>
    </row>
    <row r="33" spans="1:16" x14ac:dyDescent="0.35">
      <c r="A33" s="9" t="s">
        <v>4</v>
      </c>
      <c r="B33" s="103">
        <v>1395.7100000000007</v>
      </c>
      <c r="C33" s="103">
        <v>1559.08</v>
      </c>
      <c r="D33" s="103">
        <v>1559</v>
      </c>
      <c r="E33" s="103">
        <v>1549</v>
      </c>
      <c r="F33" s="113">
        <f t="shared" si="2"/>
        <v>0.89525978191148214</v>
      </c>
      <c r="G33" s="113">
        <f t="shared" si="3"/>
        <v>1.0065074241446095</v>
      </c>
      <c r="H33" s="103">
        <f t="shared" si="0"/>
        <v>163.36999999999921</v>
      </c>
      <c r="I33" s="113">
        <f>(C33/B33)-1</f>
        <v>0.11705153649397015</v>
      </c>
      <c r="J33" s="18"/>
      <c r="M33" s="4"/>
      <c r="N33" s="4"/>
      <c r="O33" s="4"/>
      <c r="P33" s="4"/>
    </row>
    <row r="34" spans="1:16" x14ac:dyDescent="0.35">
      <c r="A34" s="7" t="s">
        <v>39</v>
      </c>
      <c r="B34" s="96">
        <v>1383.5600000000006</v>
      </c>
      <c r="C34" s="96">
        <v>1534.23</v>
      </c>
      <c r="D34" s="96">
        <v>1545</v>
      </c>
      <c r="E34" s="96">
        <v>1525</v>
      </c>
      <c r="F34" s="117">
        <f t="shared" si="2"/>
        <v>0.89550809061488712</v>
      </c>
      <c r="G34" s="117">
        <f t="shared" si="3"/>
        <v>1.0060524590163935</v>
      </c>
      <c r="H34" s="104">
        <f t="shared" si="0"/>
        <v>150.66999999999939</v>
      </c>
      <c r="I34" s="114">
        <f>(C34/B34)-1</f>
        <v>0.10890022839631053</v>
      </c>
      <c r="J34" s="18"/>
      <c r="K34" s="31"/>
      <c r="M34" s="31"/>
      <c r="O34" s="4"/>
      <c r="P34" s="4"/>
    </row>
    <row r="35" spans="1:16" x14ac:dyDescent="0.35">
      <c r="A35" s="7" t="s">
        <v>40</v>
      </c>
      <c r="B35" s="96">
        <v>0.09</v>
      </c>
      <c r="C35" s="96">
        <v>1.37</v>
      </c>
      <c r="D35" s="96">
        <v>3</v>
      </c>
      <c r="E35" s="96">
        <v>1</v>
      </c>
      <c r="F35" s="117">
        <f t="shared" si="2"/>
        <v>0.03</v>
      </c>
      <c r="G35" s="117">
        <f t="shared" si="3"/>
        <v>1.37</v>
      </c>
      <c r="H35" s="104">
        <f t="shared" si="0"/>
        <v>1.28</v>
      </c>
      <c r="I35" s="114">
        <f>(C35/B35)-1</f>
        <v>14.222222222222223</v>
      </c>
      <c r="J35" s="18"/>
      <c r="K35" s="31"/>
      <c r="M35" s="31"/>
      <c r="O35" s="4"/>
      <c r="P35" s="4"/>
    </row>
    <row r="36" spans="1:16" x14ac:dyDescent="0.35">
      <c r="A36" s="7" t="s">
        <v>41</v>
      </c>
      <c r="B36" s="96">
        <v>0.41000000000000003</v>
      </c>
      <c r="C36" s="96">
        <v>4.47</v>
      </c>
      <c r="D36" s="96"/>
      <c r="E36" s="96">
        <v>4</v>
      </c>
      <c r="F36" s="117" t="str">
        <f t="shared" si="2"/>
        <v/>
      </c>
      <c r="G36" s="117">
        <f t="shared" si="3"/>
        <v>1.1174999999999999</v>
      </c>
      <c r="H36" s="104">
        <f t="shared" si="0"/>
        <v>4.0599999999999996</v>
      </c>
      <c r="I36" s="114">
        <f>(C36/B36)-1</f>
        <v>9.902439024390242</v>
      </c>
      <c r="J36" s="13"/>
      <c r="K36" s="31"/>
      <c r="M36" s="31"/>
      <c r="O36" s="4"/>
      <c r="P36" s="4"/>
    </row>
    <row r="37" spans="1:16" x14ac:dyDescent="0.35">
      <c r="A37" s="7" t="s">
        <v>42</v>
      </c>
      <c r="B37" s="96"/>
      <c r="C37" s="96"/>
      <c r="D37" s="96"/>
      <c r="E37" s="96"/>
      <c r="F37" s="117" t="str">
        <f t="shared" si="2"/>
        <v/>
      </c>
      <c r="G37" s="117" t="str">
        <f t="shared" si="3"/>
        <v/>
      </c>
      <c r="H37" s="104">
        <f t="shared" si="0"/>
        <v>0</v>
      </c>
      <c r="I37" s="114"/>
      <c r="J37" s="18"/>
      <c r="K37" s="31"/>
      <c r="M37" s="31"/>
      <c r="O37" s="4"/>
      <c r="P37" s="4"/>
    </row>
    <row r="38" spans="1:16" x14ac:dyDescent="0.35">
      <c r="A38" s="7" t="s">
        <v>43</v>
      </c>
      <c r="B38" s="96">
        <v>11.65</v>
      </c>
      <c r="C38" s="96">
        <v>19.009999999999998</v>
      </c>
      <c r="D38" s="96">
        <v>11</v>
      </c>
      <c r="E38" s="96">
        <v>19</v>
      </c>
      <c r="F38" s="117">
        <f t="shared" si="2"/>
        <v>1.0590909090909091</v>
      </c>
      <c r="G38" s="117">
        <f t="shared" si="3"/>
        <v>1.0005263157894735</v>
      </c>
      <c r="H38" s="104">
        <f t="shared" si="0"/>
        <v>7.3599999999999977</v>
      </c>
      <c r="I38" s="114">
        <f>(C38/B38)-1</f>
        <v>0.63175965665236022</v>
      </c>
      <c r="J38" s="18"/>
      <c r="K38" s="31"/>
      <c r="M38" s="31"/>
      <c r="O38" s="4"/>
      <c r="P38" s="4"/>
    </row>
    <row r="39" spans="1:16" x14ac:dyDescent="0.35">
      <c r="A39" s="9" t="s">
        <v>5</v>
      </c>
      <c r="B39" s="105"/>
      <c r="C39" s="105"/>
      <c r="D39" s="103"/>
      <c r="E39" s="103"/>
      <c r="F39" s="113" t="str">
        <f t="shared" si="2"/>
        <v/>
      </c>
      <c r="G39" s="113" t="str">
        <f t="shared" si="3"/>
        <v/>
      </c>
      <c r="H39" s="103">
        <f t="shared" si="0"/>
        <v>0</v>
      </c>
      <c r="I39" s="113"/>
      <c r="J39" s="18"/>
      <c r="K39" s="31"/>
      <c r="M39" s="31"/>
      <c r="O39" s="4"/>
      <c r="P39" s="4"/>
    </row>
    <row r="40" spans="1:16" x14ac:dyDescent="0.35">
      <c r="A40" s="7" t="s">
        <v>44</v>
      </c>
      <c r="B40" s="96"/>
      <c r="C40" s="96"/>
      <c r="D40" s="96"/>
      <c r="E40" s="96"/>
      <c r="F40" s="117" t="str">
        <f t="shared" si="2"/>
        <v/>
      </c>
      <c r="G40" s="117" t="str">
        <f t="shared" si="3"/>
        <v/>
      </c>
      <c r="H40" s="104">
        <f t="shared" ref="H40:H70" si="4">C40-B40</f>
        <v>0</v>
      </c>
      <c r="I40" s="114"/>
      <c r="J40" s="13"/>
      <c r="K40" s="31"/>
      <c r="M40" s="31"/>
      <c r="O40" s="4"/>
      <c r="P40" s="4"/>
    </row>
    <row r="41" spans="1:16" x14ac:dyDescent="0.35">
      <c r="A41" s="9" t="s">
        <v>6</v>
      </c>
      <c r="B41" s="103">
        <v>1772.5300000000002</v>
      </c>
      <c r="C41" s="103">
        <v>1872.7799999999991</v>
      </c>
      <c r="D41" s="103">
        <v>1862</v>
      </c>
      <c r="E41" s="103">
        <v>1885</v>
      </c>
      <c r="F41" s="113">
        <f t="shared" si="2"/>
        <v>0.95194951664876493</v>
      </c>
      <c r="G41" s="113">
        <f t="shared" si="3"/>
        <v>0.99351724137930986</v>
      </c>
      <c r="H41" s="103">
        <f t="shared" si="4"/>
        <v>100.24999999999886</v>
      </c>
      <c r="I41" s="113">
        <f t="shared" ref="I41:I48" si="5">(C41/B41)-1</f>
        <v>5.6557575894342405E-2</v>
      </c>
      <c r="J41" s="18"/>
      <c r="K41" s="31"/>
      <c r="M41" s="31"/>
      <c r="O41" s="4"/>
      <c r="P41" s="4"/>
    </row>
    <row r="42" spans="1:16" x14ac:dyDescent="0.35">
      <c r="A42" s="7" t="s">
        <v>45</v>
      </c>
      <c r="B42" s="96">
        <v>31.069999999999997</v>
      </c>
      <c r="C42" s="96">
        <v>28.529999999999994</v>
      </c>
      <c r="D42" s="96">
        <v>40</v>
      </c>
      <c r="E42" s="96">
        <v>35</v>
      </c>
      <c r="F42" s="117">
        <f t="shared" si="2"/>
        <v>0.77674999999999994</v>
      </c>
      <c r="G42" s="117">
        <f t="shared" si="3"/>
        <v>0.81514285714285695</v>
      </c>
      <c r="H42" s="104">
        <f t="shared" si="4"/>
        <v>-2.5400000000000027</v>
      </c>
      <c r="I42" s="114">
        <f t="shared" si="5"/>
        <v>-8.1750885098165527E-2</v>
      </c>
      <c r="J42" s="13"/>
      <c r="K42" s="31"/>
      <c r="M42" s="31"/>
      <c r="O42" s="4"/>
      <c r="P42" s="4"/>
    </row>
    <row r="43" spans="1:16" x14ac:dyDescent="0.35">
      <c r="A43" s="7" t="s">
        <v>46</v>
      </c>
      <c r="B43" s="96">
        <v>43.480000000000011</v>
      </c>
      <c r="C43" s="96">
        <v>39.519999999999996</v>
      </c>
      <c r="D43" s="96">
        <v>46</v>
      </c>
      <c r="E43" s="96">
        <v>40</v>
      </c>
      <c r="F43" s="117">
        <f t="shared" si="2"/>
        <v>0.94521739130434812</v>
      </c>
      <c r="G43" s="117">
        <f t="shared" si="3"/>
        <v>0.98799999999999988</v>
      </c>
      <c r="H43" s="104">
        <f t="shared" si="4"/>
        <v>-3.9600000000000151</v>
      </c>
      <c r="I43" s="114">
        <f t="shared" si="5"/>
        <v>-9.107635694572247E-2</v>
      </c>
      <c r="J43" s="18"/>
      <c r="K43" s="31"/>
      <c r="M43" s="31"/>
      <c r="O43" s="4"/>
      <c r="P43" s="4"/>
    </row>
    <row r="44" spans="1:16" x14ac:dyDescent="0.35">
      <c r="A44" s="7" t="s">
        <v>47</v>
      </c>
      <c r="B44" s="96">
        <v>1495.0800000000002</v>
      </c>
      <c r="C44" s="96">
        <v>1607.7899999999991</v>
      </c>
      <c r="D44" s="96">
        <v>1564</v>
      </c>
      <c r="E44" s="96">
        <v>1594</v>
      </c>
      <c r="F44" s="117">
        <f t="shared" si="2"/>
        <v>0.95593350383631726</v>
      </c>
      <c r="G44" s="117">
        <f t="shared" si="3"/>
        <v>1.0086511919698864</v>
      </c>
      <c r="H44" s="104">
        <f t="shared" si="4"/>
        <v>112.7099999999989</v>
      </c>
      <c r="I44" s="114">
        <f t="shared" si="5"/>
        <v>7.5387270246407567E-2</v>
      </c>
      <c r="J44" s="13"/>
      <c r="K44" s="31"/>
      <c r="M44" s="31"/>
      <c r="O44" s="4"/>
      <c r="P44" s="4"/>
    </row>
    <row r="45" spans="1:16" x14ac:dyDescent="0.35">
      <c r="A45" s="7" t="s">
        <v>48</v>
      </c>
      <c r="B45" s="96">
        <v>202.90000000000003</v>
      </c>
      <c r="C45" s="96">
        <v>196.94000000000005</v>
      </c>
      <c r="D45" s="96">
        <v>212</v>
      </c>
      <c r="E45" s="96">
        <v>216</v>
      </c>
      <c r="F45" s="117">
        <f t="shared" si="2"/>
        <v>0.95707547169811336</v>
      </c>
      <c r="G45" s="117">
        <f t="shared" si="3"/>
        <v>0.91175925925925949</v>
      </c>
      <c r="H45" s="104">
        <f t="shared" si="4"/>
        <v>-5.9599999999999795</v>
      </c>
      <c r="I45" s="114">
        <f t="shared" si="5"/>
        <v>-2.937407589945773E-2</v>
      </c>
      <c r="J45" s="18"/>
      <c r="K45" s="31"/>
      <c r="M45" s="31"/>
      <c r="O45" s="4"/>
      <c r="P45" s="4"/>
    </row>
    <row r="46" spans="1:16" x14ac:dyDescent="0.35">
      <c r="A46" s="9" t="s">
        <v>7</v>
      </c>
      <c r="B46" s="103">
        <v>653.5899999999998</v>
      </c>
      <c r="C46" s="103">
        <v>535</v>
      </c>
      <c r="D46" s="103">
        <v>653</v>
      </c>
      <c r="E46" s="103">
        <v>607</v>
      </c>
      <c r="F46" s="113">
        <f t="shared" si="2"/>
        <v>1.0009035222052065</v>
      </c>
      <c r="G46" s="113">
        <f t="shared" si="3"/>
        <v>0.88138385502471173</v>
      </c>
      <c r="H46" s="103">
        <f t="shared" si="4"/>
        <v>-118.5899999999998</v>
      </c>
      <c r="I46" s="113">
        <f t="shared" si="5"/>
        <v>-0.18144402454137887</v>
      </c>
      <c r="J46" s="13"/>
      <c r="K46" s="31"/>
      <c r="M46" s="31"/>
      <c r="O46" s="4"/>
      <c r="P46" s="4"/>
    </row>
    <row r="47" spans="1:16" x14ac:dyDescent="0.35">
      <c r="A47" s="7" t="s">
        <v>49</v>
      </c>
      <c r="B47" s="96">
        <v>503.44999999999982</v>
      </c>
      <c r="C47" s="96">
        <v>386.64</v>
      </c>
      <c r="D47" s="96">
        <v>503</v>
      </c>
      <c r="E47" s="96">
        <v>459</v>
      </c>
      <c r="F47" s="117">
        <f t="shared" si="2"/>
        <v>1.0008946322067591</v>
      </c>
      <c r="G47" s="117">
        <f t="shared" si="3"/>
        <v>0.84235294117647053</v>
      </c>
      <c r="H47" s="104">
        <f t="shared" si="4"/>
        <v>-116.80999999999983</v>
      </c>
      <c r="I47" s="114">
        <f t="shared" si="5"/>
        <v>-0.23201906842784759</v>
      </c>
      <c r="J47" s="4"/>
      <c r="K47" s="31"/>
      <c r="M47" s="31"/>
      <c r="O47" s="4"/>
      <c r="P47" s="4"/>
    </row>
    <row r="48" spans="1:16" x14ac:dyDescent="0.35">
      <c r="A48" s="7" t="s">
        <v>50</v>
      </c>
      <c r="B48" s="96">
        <v>150.14000000000001</v>
      </c>
      <c r="C48" s="96">
        <v>148.36000000000001</v>
      </c>
      <c r="D48" s="96">
        <v>150</v>
      </c>
      <c r="E48" s="96">
        <v>148</v>
      </c>
      <c r="F48" s="117">
        <f t="shared" si="2"/>
        <v>1.0009333333333335</v>
      </c>
      <c r="G48" s="117">
        <f t="shared" si="3"/>
        <v>1.0024324324324325</v>
      </c>
      <c r="H48" s="104">
        <f t="shared" si="4"/>
        <v>-1.7800000000000011</v>
      </c>
      <c r="I48" s="114">
        <f t="shared" si="5"/>
        <v>-1.1855601438657271E-2</v>
      </c>
      <c r="J48" s="4"/>
      <c r="K48" s="31"/>
      <c r="M48" s="31"/>
      <c r="O48" s="4"/>
      <c r="P48" s="4"/>
    </row>
    <row r="49" spans="1:16" x14ac:dyDescent="0.35">
      <c r="A49" s="9" t="s">
        <v>8</v>
      </c>
      <c r="B49" s="103"/>
      <c r="C49" s="103"/>
      <c r="D49" s="103">
        <v>88</v>
      </c>
      <c r="E49" s="103">
        <v>88</v>
      </c>
      <c r="F49" s="113">
        <f t="shared" si="2"/>
        <v>0</v>
      </c>
      <c r="G49" s="113">
        <f t="shared" si="3"/>
        <v>0</v>
      </c>
      <c r="H49" s="103">
        <f t="shared" si="4"/>
        <v>0</v>
      </c>
      <c r="I49" s="113"/>
      <c r="J49" s="4"/>
      <c r="K49" s="31"/>
      <c r="M49" s="31"/>
      <c r="O49" s="4"/>
      <c r="P49" s="4"/>
    </row>
    <row r="50" spans="1:16" x14ac:dyDescent="0.35">
      <c r="A50" s="7" t="s">
        <v>51</v>
      </c>
      <c r="B50" s="96"/>
      <c r="C50" s="96"/>
      <c r="D50" s="96">
        <v>50</v>
      </c>
      <c r="E50" s="96">
        <v>50</v>
      </c>
      <c r="F50" s="117">
        <f t="shared" si="2"/>
        <v>0</v>
      </c>
      <c r="G50" s="117">
        <f t="shared" si="3"/>
        <v>0</v>
      </c>
      <c r="H50" s="104">
        <f t="shared" si="4"/>
        <v>0</v>
      </c>
      <c r="I50" s="114"/>
      <c r="J50" s="4"/>
      <c r="K50" s="31"/>
      <c r="M50" s="31"/>
      <c r="O50" s="4"/>
      <c r="P50" s="4"/>
    </row>
    <row r="51" spans="1:16" x14ac:dyDescent="0.35">
      <c r="A51" s="7" t="s">
        <v>53</v>
      </c>
      <c r="B51" s="96"/>
      <c r="C51" s="96"/>
      <c r="D51" s="96">
        <v>15</v>
      </c>
      <c r="E51" s="96">
        <v>15</v>
      </c>
      <c r="F51" s="117">
        <f t="shared" si="2"/>
        <v>0</v>
      </c>
      <c r="G51" s="117">
        <f t="shared" si="3"/>
        <v>0</v>
      </c>
      <c r="H51" s="104">
        <f t="shared" si="4"/>
        <v>0</v>
      </c>
      <c r="I51" s="114"/>
      <c r="J51" s="4"/>
      <c r="K51" s="31"/>
      <c r="M51" s="31"/>
      <c r="O51" s="4"/>
      <c r="P51" s="4"/>
    </row>
    <row r="52" spans="1:16" x14ac:dyDescent="0.35">
      <c r="A52" s="7" t="s">
        <v>63</v>
      </c>
      <c r="B52" s="96"/>
      <c r="C52" s="96"/>
      <c r="D52" s="96">
        <v>3</v>
      </c>
      <c r="E52" s="96">
        <v>3</v>
      </c>
      <c r="F52" s="117">
        <f t="shared" si="2"/>
        <v>0</v>
      </c>
      <c r="G52" s="117">
        <f t="shared" si="3"/>
        <v>0</v>
      </c>
      <c r="H52" s="104">
        <f t="shared" si="4"/>
        <v>0</v>
      </c>
      <c r="I52" s="114"/>
      <c r="J52" s="4"/>
      <c r="K52" s="31"/>
      <c r="M52" s="31"/>
      <c r="O52" s="4"/>
      <c r="P52" s="4"/>
    </row>
    <row r="53" spans="1:16" x14ac:dyDescent="0.35">
      <c r="A53" s="7" t="s">
        <v>64</v>
      </c>
      <c r="B53" s="96"/>
      <c r="C53" s="96"/>
      <c r="D53" s="96">
        <v>20</v>
      </c>
      <c r="E53" s="96">
        <v>20</v>
      </c>
      <c r="F53" s="117">
        <f t="shared" si="2"/>
        <v>0</v>
      </c>
      <c r="G53" s="117">
        <f t="shared" si="3"/>
        <v>0</v>
      </c>
      <c r="H53" s="104">
        <f t="shared" si="4"/>
        <v>0</v>
      </c>
      <c r="I53" s="114"/>
      <c r="J53" s="4"/>
      <c r="K53" s="31"/>
      <c r="M53" s="31"/>
      <c r="O53" s="4"/>
      <c r="P53" s="4"/>
    </row>
    <row r="54" spans="1:16" x14ac:dyDescent="0.35">
      <c r="A54" s="9" t="s">
        <v>9</v>
      </c>
      <c r="B54" s="103">
        <v>105.83000000000003</v>
      </c>
      <c r="C54" s="103">
        <v>106.33999999999999</v>
      </c>
      <c r="D54" s="103">
        <v>425</v>
      </c>
      <c r="E54" s="103">
        <v>425</v>
      </c>
      <c r="F54" s="113">
        <f t="shared" si="2"/>
        <v>0.2490117647058824</v>
      </c>
      <c r="G54" s="113">
        <f t="shared" si="3"/>
        <v>0.2502117647058823</v>
      </c>
      <c r="H54" s="103">
        <f t="shared" si="4"/>
        <v>0.50999999999996248</v>
      </c>
      <c r="I54" s="166">
        <f>(C54/B54)-1</f>
        <v>4.8190494188788957E-3</v>
      </c>
      <c r="J54" s="4"/>
      <c r="K54" s="31"/>
      <c r="M54" s="31"/>
      <c r="O54" s="4"/>
      <c r="P54" s="4"/>
    </row>
    <row r="55" spans="1:16" x14ac:dyDescent="0.35">
      <c r="A55" s="7" t="s">
        <v>52</v>
      </c>
      <c r="B55" s="96">
        <v>105.83000000000003</v>
      </c>
      <c r="C55" s="96">
        <v>106.33999999999999</v>
      </c>
      <c r="D55" s="96">
        <v>425</v>
      </c>
      <c r="E55" s="96">
        <v>425</v>
      </c>
      <c r="F55" s="117">
        <f t="shared" si="2"/>
        <v>0.2490117647058824</v>
      </c>
      <c r="G55" s="117">
        <f t="shared" si="3"/>
        <v>0.2502117647058823</v>
      </c>
      <c r="H55" s="104">
        <f t="shared" si="4"/>
        <v>0.50999999999996248</v>
      </c>
      <c r="I55" s="114">
        <f>(C55/B55)-1</f>
        <v>4.8190494188788957E-3</v>
      </c>
      <c r="J55" s="4"/>
      <c r="K55" s="31"/>
      <c r="M55" s="31"/>
      <c r="O55" s="4"/>
      <c r="P55" s="4"/>
    </row>
    <row r="56" spans="1:16" x14ac:dyDescent="0.35">
      <c r="A56" s="9" t="s">
        <v>10</v>
      </c>
      <c r="B56" s="103">
        <v>22.48</v>
      </c>
      <c r="C56" s="103">
        <v>19.190000000000005</v>
      </c>
      <c r="D56" s="103">
        <v>30</v>
      </c>
      <c r="E56" s="103">
        <v>26</v>
      </c>
      <c r="F56" s="113">
        <f t="shared" si="2"/>
        <v>0.7493333333333333</v>
      </c>
      <c r="G56" s="113">
        <f t="shared" si="3"/>
        <v>0.7380769230769233</v>
      </c>
      <c r="H56" s="103">
        <f t="shared" si="4"/>
        <v>-3.2899999999999956</v>
      </c>
      <c r="I56" s="113">
        <f>(C56/B56)-1</f>
        <v>-0.14635231316725961</v>
      </c>
      <c r="J56" s="4"/>
      <c r="K56" s="31"/>
      <c r="M56" s="31"/>
      <c r="O56" s="4"/>
      <c r="P56" s="4"/>
    </row>
    <row r="57" spans="1:16" x14ac:dyDescent="0.35">
      <c r="A57" s="7" t="s">
        <v>54</v>
      </c>
      <c r="B57" s="96">
        <v>22.48</v>
      </c>
      <c r="C57" s="96">
        <v>19.190000000000005</v>
      </c>
      <c r="D57" s="96">
        <v>30</v>
      </c>
      <c r="E57" s="96">
        <v>26</v>
      </c>
      <c r="F57" s="117">
        <f t="shared" si="2"/>
        <v>0.7493333333333333</v>
      </c>
      <c r="G57" s="117">
        <f t="shared" si="3"/>
        <v>0.7380769230769233</v>
      </c>
      <c r="H57" s="104">
        <f t="shared" si="4"/>
        <v>-3.2899999999999956</v>
      </c>
      <c r="I57" s="114">
        <f>(C57/B57)-1</f>
        <v>-0.14635231316725961</v>
      </c>
      <c r="J57" s="4"/>
      <c r="K57" s="31"/>
      <c r="M57" s="31"/>
      <c r="O57" s="4"/>
      <c r="P57" s="4"/>
    </row>
    <row r="58" spans="1:16" x14ac:dyDescent="0.35">
      <c r="A58" s="9" t="s">
        <v>11</v>
      </c>
      <c r="B58" s="103"/>
      <c r="C58" s="103"/>
      <c r="D58" s="103">
        <v>1</v>
      </c>
      <c r="E58" s="103">
        <v>1</v>
      </c>
      <c r="F58" s="113">
        <f t="shared" si="2"/>
        <v>0</v>
      </c>
      <c r="G58" s="113">
        <f t="shared" si="3"/>
        <v>0</v>
      </c>
      <c r="H58" s="103">
        <f t="shared" si="4"/>
        <v>0</v>
      </c>
      <c r="I58" s="113"/>
      <c r="J58" s="4"/>
      <c r="K58" s="31"/>
      <c r="M58" s="31"/>
      <c r="O58" s="4"/>
      <c r="P58" s="4"/>
    </row>
    <row r="59" spans="1:16" x14ac:dyDescent="0.35">
      <c r="A59" s="7" t="s">
        <v>55</v>
      </c>
      <c r="B59" s="96"/>
      <c r="C59" s="96"/>
      <c r="D59" s="96">
        <v>1</v>
      </c>
      <c r="E59" s="96">
        <v>1</v>
      </c>
      <c r="F59" s="117">
        <f t="shared" si="2"/>
        <v>0</v>
      </c>
      <c r="G59" s="117">
        <f t="shared" si="3"/>
        <v>0</v>
      </c>
      <c r="H59" s="104">
        <f t="shared" si="4"/>
        <v>0</v>
      </c>
      <c r="I59" s="114"/>
      <c r="J59" s="4"/>
      <c r="K59" s="31"/>
      <c r="M59" s="31"/>
      <c r="O59" s="4"/>
      <c r="P59" s="4"/>
    </row>
    <row r="60" spans="1:16" x14ac:dyDescent="0.35">
      <c r="A60" s="9" t="s">
        <v>12</v>
      </c>
      <c r="B60" s="103">
        <v>6167.8000000000047</v>
      </c>
      <c r="C60" s="103">
        <v>5899.0500000000011</v>
      </c>
      <c r="D60" s="103">
        <v>8588</v>
      </c>
      <c r="E60" s="103">
        <v>8303</v>
      </c>
      <c r="F60" s="113">
        <f t="shared" si="2"/>
        <v>0.71818816953889197</v>
      </c>
      <c r="G60" s="113">
        <f t="shared" si="3"/>
        <v>0.71047211851138159</v>
      </c>
      <c r="H60" s="103">
        <f t="shared" si="4"/>
        <v>-268.75000000000364</v>
      </c>
      <c r="I60" s="113">
        <f>(C60/B60)-1</f>
        <v>-4.3573073056844214E-2</v>
      </c>
      <c r="J60" s="4"/>
      <c r="K60" s="31"/>
      <c r="M60" s="4"/>
      <c r="N60" s="4"/>
      <c r="O60" s="4"/>
      <c r="P60" s="4"/>
    </row>
    <row r="61" spans="1:16" x14ac:dyDescent="0.35">
      <c r="A61" s="7" t="s">
        <v>56</v>
      </c>
      <c r="B61" s="96">
        <v>6167.8000000000047</v>
      </c>
      <c r="C61" s="96">
        <v>5899.0500000000011</v>
      </c>
      <c r="D61" s="96">
        <v>8588</v>
      </c>
      <c r="E61" s="96">
        <v>8303</v>
      </c>
      <c r="F61" s="117">
        <f t="shared" si="2"/>
        <v>0.71818816953889197</v>
      </c>
      <c r="G61" s="117">
        <f t="shared" si="3"/>
        <v>0.71047211851138159</v>
      </c>
      <c r="H61" s="104">
        <f t="shared" si="4"/>
        <v>-268.75000000000364</v>
      </c>
      <c r="I61" s="114">
        <f>(C61/B61)-1</f>
        <v>-4.3573073056844214E-2</v>
      </c>
      <c r="J61" s="4"/>
      <c r="K61" s="31"/>
      <c r="M61" s="4"/>
      <c r="N61" s="4"/>
      <c r="O61" s="4"/>
      <c r="P61" s="4"/>
    </row>
    <row r="62" spans="1:16" x14ac:dyDescent="0.35">
      <c r="A62" s="9" t="s">
        <v>13</v>
      </c>
      <c r="B62" s="103">
        <v>8.39</v>
      </c>
      <c r="C62" s="103">
        <v>4.9400000000000004</v>
      </c>
      <c r="D62" s="103">
        <v>17</v>
      </c>
      <c r="E62" s="103">
        <v>15</v>
      </c>
      <c r="F62" s="113">
        <f t="shared" si="2"/>
        <v>0.49352941176470594</v>
      </c>
      <c r="G62" s="113">
        <f t="shared" si="3"/>
        <v>0.32933333333333337</v>
      </c>
      <c r="H62" s="103">
        <f t="shared" si="4"/>
        <v>-3.45</v>
      </c>
      <c r="I62" s="113">
        <f>(C62/B62)-1</f>
        <v>-0.41120381406436235</v>
      </c>
      <c r="J62" s="4"/>
      <c r="K62" s="31"/>
      <c r="M62" s="4"/>
      <c r="N62" s="4"/>
      <c r="O62" s="4"/>
      <c r="P62" s="4"/>
    </row>
    <row r="63" spans="1:16" x14ac:dyDescent="0.35">
      <c r="A63" s="7" t="s">
        <v>57</v>
      </c>
      <c r="B63" s="96">
        <v>8.39</v>
      </c>
      <c r="C63" s="96">
        <v>4.9400000000000004</v>
      </c>
      <c r="D63" s="96">
        <v>17</v>
      </c>
      <c r="E63" s="96">
        <v>15</v>
      </c>
      <c r="F63" s="117">
        <f t="shared" si="2"/>
        <v>0.49352941176470594</v>
      </c>
      <c r="G63" s="117">
        <f t="shared" si="3"/>
        <v>0.32933333333333337</v>
      </c>
      <c r="H63" s="104">
        <f t="shared" si="4"/>
        <v>-3.45</v>
      </c>
      <c r="I63" s="114">
        <f>(C63/B63)-1</f>
        <v>-0.41120381406436235</v>
      </c>
      <c r="J63" s="4"/>
      <c r="K63" s="31"/>
      <c r="M63" s="4"/>
      <c r="N63" s="4"/>
      <c r="O63" s="4"/>
      <c r="P63" s="4"/>
    </row>
    <row r="64" spans="1:16" x14ac:dyDescent="0.35">
      <c r="A64" s="9" t="s">
        <v>67</v>
      </c>
      <c r="B64" s="105"/>
      <c r="C64" s="105"/>
      <c r="D64" s="103">
        <v>67</v>
      </c>
      <c r="E64" s="103">
        <v>70</v>
      </c>
      <c r="F64" s="113">
        <f t="shared" si="2"/>
        <v>0</v>
      </c>
      <c r="G64" s="113">
        <f t="shared" si="3"/>
        <v>0</v>
      </c>
      <c r="H64" s="103">
        <f t="shared" si="4"/>
        <v>0</v>
      </c>
      <c r="I64" s="113"/>
      <c r="J64" s="4"/>
      <c r="K64" s="31"/>
      <c r="M64" s="4"/>
      <c r="N64" s="4"/>
      <c r="O64" s="4"/>
      <c r="P64" s="4"/>
    </row>
    <row r="65" spans="1:16" x14ac:dyDescent="0.35">
      <c r="A65" s="7" t="s">
        <v>66</v>
      </c>
      <c r="B65" s="96"/>
      <c r="C65" s="96"/>
      <c r="D65" s="96">
        <v>11</v>
      </c>
      <c r="E65" s="96">
        <v>59</v>
      </c>
      <c r="F65" s="117">
        <f t="shared" si="2"/>
        <v>0</v>
      </c>
      <c r="G65" s="117">
        <f t="shared" si="3"/>
        <v>0</v>
      </c>
      <c r="H65" s="104">
        <f t="shared" si="4"/>
        <v>0</v>
      </c>
      <c r="I65" s="114"/>
      <c r="J65" s="4"/>
      <c r="K65" s="4"/>
      <c r="L65" s="4"/>
      <c r="M65" s="4"/>
      <c r="N65" s="4"/>
      <c r="O65" s="4"/>
      <c r="P65" s="4"/>
    </row>
    <row r="66" spans="1:16" x14ac:dyDescent="0.35">
      <c r="A66" s="7" t="s">
        <v>65</v>
      </c>
      <c r="B66" s="96"/>
      <c r="C66" s="96"/>
      <c r="D66" s="96">
        <v>56</v>
      </c>
      <c r="E66" s="96">
        <v>11</v>
      </c>
      <c r="F66" s="117">
        <f t="shared" si="2"/>
        <v>0</v>
      </c>
      <c r="G66" s="117">
        <f t="shared" si="3"/>
        <v>0</v>
      </c>
      <c r="H66" s="104">
        <f t="shared" si="4"/>
        <v>0</v>
      </c>
      <c r="I66" s="114"/>
      <c r="J66" s="4"/>
      <c r="K66" s="4"/>
      <c r="L66" s="4"/>
      <c r="M66" s="4"/>
      <c r="N66" s="4"/>
      <c r="O66" s="4"/>
      <c r="P66" s="4"/>
    </row>
    <row r="67" spans="1:16" x14ac:dyDescent="0.35">
      <c r="A67" s="9" t="s">
        <v>14</v>
      </c>
      <c r="B67" s="103"/>
      <c r="C67" s="103"/>
      <c r="D67" s="103"/>
      <c r="E67" s="103"/>
      <c r="F67" s="113" t="str">
        <f t="shared" si="2"/>
        <v/>
      </c>
      <c r="G67" s="113" t="str">
        <f t="shared" si="3"/>
        <v/>
      </c>
      <c r="H67" s="103">
        <f t="shared" si="4"/>
        <v>0</v>
      </c>
      <c r="I67" s="113"/>
      <c r="J67" s="4"/>
      <c r="K67" s="4"/>
      <c r="L67" s="4"/>
      <c r="M67" s="4"/>
      <c r="N67" s="4"/>
      <c r="O67" s="4"/>
      <c r="P67" s="4"/>
    </row>
    <row r="68" spans="1:16" x14ac:dyDescent="0.35">
      <c r="A68" s="7" t="s">
        <v>58</v>
      </c>
      <c r="B68" s="96"/>
      <c r="C68" s="96"/>
      <c r="D68" s="96"/>
      <c r="E68" s="96"/>
      <c r="F68" s="117" t="str">
        <f t="shared" si="2"/>
        <v/>
      </c>
      <c r="G68" s="117" t="str">
        <f t="shared" si="3"/>
        <v/>
      </c>
      <c r="H68" s="104">
        <f t="shared" si="4"/>
        <v>0</v>
      </c>
      <c r="I68" s="114"/>
      <c r="J68" s="13"/>
      <c r="K68" s="12"/>
      <c r="L68" s="12"/>
      <c r="M68" s="12"/>
      <c r="N68" s="12"/>
      <c r="O68" s="12"/>
      <c r="P68" s="12"/>
    </row>
    <row r="69" spans="1:16" x14ac:dyDescent="0.35">
      <c r="A69" s="10" t="s">
        <v>59</v>
      </c>
      <c r="B69" s="96"/>
      <c r="C69" s="96"/>
      <c r="D69" s="96"/>
      <c r="E69" s="96"/>
      <c r="F69" s="117" t="str">
        <f t="shared" si="2"/>
        <v/>
      </c>
      <c r="G69" s="117" t="str">
        <f t="shared" si="3"/>
        <v/>
      </c>
      <c r="H69" s="104">
        <f t="shared" si="4"/>
        <v>0</v>
      </c>
      <c r="I69" s="114"/>
      <c r="J69" s="4"/>
      <c r="K69" s="4"/>
      <c r="L69" s="4"/>
      <c r="M69" s="4"/>
      <c r="N69" s="4"/>
      <c r="O69" s="4"/>
      <c r="P69" s="4"/>
    </row>
    <row r="70" spans="1:16" x14ac:dyDescent="0.35">
      <c r="A70" s="19" t="s">
        <v>15</v>
      </c>
      <c r="B70" s="108">
        <v>15321.940000000002</v>
      </c>
      <c r="C70" s="108">
        <v>15161.960000000012</v>
      </c>
      <c r="D70" s="107">
        <v>20235</v>
      </c>
      <c r="E70" s="107">
        <v>19783</v>
      </c>
      <c r="F70" s="116">
        <f t="shared" si="2"/>
        <v>0.75719990116135416</v>
      </c>
      <c r="G70" s="116">
        <f t="shared" si="3"/>
        <v>0.76641358742354604</v>
      </c>
      <c r="H70" s="107">
        <f t="shared" si="4"/>
        <v>-159.97999999999047</v>
      </c>
      <c r="I70" s="116">
        <f>(C70/B70)-1</f>
        <v>-1.0441236553595079E-2</v>
      </c>
    </row>
  </sheetData>
  <mergeCells count="5">
    <mergeCell ref="H6:I6"/>
    <mergeCell ref="A6:A7"/>
    <mergeCell ref="D6:E6"/>
    <mergeCell ref="B6:C6"/>
    <mergeCell ref="F6:G6"/>
  </mergeCells>
  <conditionalFormatting sqref="H8:I70">
    <cfRule type="cellIs" dxfId="2" priority="1" operator="lessThan">
      <formula>0</formula>
    </cfRule>
  </conditionalFormatting>
  <hyperlinks>
    <hyperlink ref="D1" location="ÍNDICE!A1" display="INDICE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workbookViewId="0">
      <selection activeCell="D1" sqref="D1"/>
    </sheetView>
  </sheetViews>
  <sheetFormatPr baseColWidth="10" defaultRowHeight="14.5" x14ac:dyDescent="0.35"/>
  <cols>
    <col min="1" max="1" width="17.81640625" bestFit="1" customWidth="1"/>
    <col min="2" max="2" width="13.1796875" customWidth="1"/>
    <col min="3" max="3" width="12.54296875" customWidth="1"/>
    <col min="4" max="5" width="11.453125" style="36"/>
    <col min="6" max="6" width="14.7265625" style="30" bestFit="1" customWidth="1"/>
    <col min="8" max="8" width="13.26953125" customWidth="1"/>
    <col min="9" max="9" width="11.7265625" style="30" bestFit="1" customWidth="1"/>
  </cols>
  <sheetData>
    <row r="1" spans="1:13" x14ac:dyDescent="0.35">
      <c r="C1" s="43" t="s">
        <v>124</v>
      </c>
      <c r="D1" s="152" t="s">
        <v>125</v>
      </c>
      <c r="E1" s="198" t="s">
        <v>217</v>
      </c>
      <c r="F1" t="s">
        <v>218</v>
      </c>
    </row>
    <row r="2" spans="1:13" x14ac:dyDescent="0.35">
      <c r="C2" s="43"/>
      <c r="D2" s="197"/>
      <c r="E2" s="198"/>
      <c r="F2" t="s">
        <v>238</v>
      </c>
    </row>
    <row r="3" spans="1:13" x14ac:dyDescent="0.35">
      <c r="C3" s="43"/>
      <c r="D3" s="197"/>
      <c r="E3" s="198"/>
      <c r="F3" t="s">
        <v>219</v>
      </c>
    </row>
    <row r="4" spans="1:13" x14ac:dyDescent="0.35">
      <c r="D4"/>
      <c r="E4" s="30"/>
      <c r="F4" t="s">
        <v>246</v>
      </c>
    </row>
    <row r="5" spans="1:13" ht="23.5" x14ac:dyDescent="0.35">
      <c r="A5" s="14" t="s">
        <v>85</v>
      </c>
      <c r="B5" s="14"/>
      <c r="C5" s="1"/>
      <c r="D5" s="35"/>
      <c r="E5" s="35"/>
      <c r="F5" s="29"/>
      <c r="G5" s="1"/>
      <c r="H5" s="1"/>
      <c r="I5" s="29"/>
      <c r="K5" s="43"/>
      <c r="L5" s="44"/>
    </row>
    <row r="6" spans="1:13" ht="48" customHeight="1" x14ac:dyDescent="0.35">
      <c r="A6" s="261" t="s">
        <v>17</v>
      </c>
      <c r="B6" s="261" t="s">
        <v>252</v>
      </c>
      <c r="C6" s="261"/>
      <c r="D6" s="255" t="s">
        <v>212</v>
      </c>
      <c r="E6" s="255"/>
      <c r="F6" s="265" t="s">
        <v>256</v>
      </c>
      <c r="G6" s="265"/>
      <c r="H6" s="255" t="s">
        <v>254</v>
      </c>
      <c r="I6" s="255"/>
      <c r="J6" s="129"/>
      <c r="K6" s="17"/>
      <c r="L6" s="1"/>
      <c r="M6" s="1"/>
    </row>
    <row r="7" spans="1:13" x14ac:dyDescent="0.35">
      <c r="A7" s="261"/>
      <c r="B7" s="81">
        <v>2019</v>
      </c>
      <c r="C7" s="81">
        <v>2020</v>
      </c>
      <c r="D7" s="80">
        <v>2019</v>
      </c>
      <c r="E7" s="80">
        <v>2020</v>
      </c>
      <c r="F7" s="128">
        <v>2019</v>
      </c>
      <c r="G7" s="80">
        <v>2020</v>
      </c>
      <c r="H7" s="80" t="s">
        <v>163</v>
      </c>
      <c r="I7" s="118" t="s">
        <v>164</v>
      </c>
      <c r="J7" s="130"/>
      <c r="K7" s="3"/>
      <c r="L7" s="1"/>
      <c r="M7" s="1"/>
    </row>
    <row r="8" spans="1:13" x14ac:dyDescent="0.35">
      <c r="A8" s="5" t="s">
        <v>0</v>
      </c>
      <c r="B8" s="103">
        <v>401.53</v>
      </c>
      <c r="C8" s="103">
        <v>558.06999999999994</v>
      </c>
      <c r="D8" s="119">
        <v>1893</v>
      </c>
      <c r="E8" s="119">
        <v>2247</v>
      </c>
      <c r="F8" s="113">
        <f>IFERROR(B8/D8,"")</f>
        <v>0.21211304807184361</v>
      </c>
      <c r="G8" s="113">
        <f>IFERROR(C8/E8,"")</f>
        <v>0.24836226079216731</v>
      </c>
      <c r="H8" s="103">
        <f t="shared" ref="H8:H39" si="0">C8-B8</f>
        <v>156.53999999999996</v>
      </c>
      <c r="I8" s="113">
        <f t="shared" ref="I8:I39" si="1">(C8/B8)-1</f>
        <v>0.38985879012776126</v>
      </c>
      <c r="K8" s="13"/>
    </row>
    <row r="9" spans="1:13" x14ac:dyDescent="0.35">
      <c r="A9" s="7" t="s">
        <v>18</v>
      </c>
      <c r="B9" s="96">
        <v>7.8399999999999981</v>
      </c>
      <c r="C9" s="96">
        <v>17.53</v>
      </c>
      <c r="D9" s="96">
        <v>19</v>
      </c>
      <c r="E9" s="96">
        <v>35</v>
      </c>
      <c r="F9" s="117">
        <f t="shared" ref="F9:F72" si="2">IFERROR(B9/D9,"")</f>
        <v>0.41263157894736829</v>
      </c>
      <c r="G9" s="117">
        <f t="shared" ref="G9:G72" si="3">IFERROR(C9/E9,"")</f>
        <v>0.50085714285714289</v>
      </c>
      <c r="H9" s="104">
        <f t="shared" si="0"/>
        <v>9.6900000000000031</v>
      </c>
      <c r="I9" s="114">
        <f t="shared" si="1"/>
        <v>1.2359693877551026</v>
      </c>
      <c r="K9" s="18"/>
    </row>
    <row r="10" spans="1:13" x14ac:dyDescent="0.35">
      <c r="A10" s="7" t="s">
        <v>19</v>
      </c>
      <c r="B10" s="96">
        <v>5.62</v>
      </c>
      <c r="C10" s="96">
        <v>5.91</v>
      </c>
      <c r="D10" s="96">
        <v>19</v>
      </c>
      <c r="E10" s="96">
        <v>19</v>
      </c>
      <c r="F10" s="117">
        <f t="shared" si="2"/>
        <v>0.29578947368421055</v>
      </c>
      <c r="G10" s="117">
        <f t="shared" si="3"/>
        <v>0.31105263157894736</v>
      </c>
      <c r="H10" s="104">
        <f t="shared" si="0"/>
        <v>0.29000000000000004</v>
      </c>
      <c r="I10" s="114">
        <f t="shared" si="1"/>
        <v>5.1601423487544595E-2</v>
      </c>
      <c r="K10" s="18"/>
    </row>
    <row r="11" spans="1:13" x14ac:dyDescent="0.35">
      <c r="A11" s="7" t="s">
        <v>20</v>
      </c>
      <c r="B11" s="96">
        <v>2.2699999999999996</v>
      </c>
      <c r="C11" s="96">
        <v>11.74</v>
      </c>
      <c r="D11" s="96">
        <v>2</v>
      </c>
      <c r="E11" s="96">
        <v>12</v>
      </c>
      <c r="F11" s="117">
        <f t="shared" si="2"/>
        <v>1.1349999999999998</v>
      </c>
      <c r="G11" s="117">
        <f t="shared" si="3"/>
        <v>0.97833333333333339</v>
      </c>
      <c r="H11" s="104">
        <f t="shared" si="0"/>
        <v>9.4700000000000006</v>
      </c>
      <c r="I11" s="114">
        <f t="shared" si="1"/>
        <v>4.1718061674008817</v>
      </c>
      <c r="K11" s="13"/>
    </row>
    <row r="12" spans="1:13" x14ac:dyDescent="0.35">
      <c r="A12" s="7" t="s">
        <v>21</v>
      </c>
      <c r="B12" s="96">
        <v>193.32999999999996</v>
      </c>
      <c r="C12" s="96">
        <v>276.04000000000002</v>
      </c>
      <c r="D12" s="96">
        <v>690</v>
      </c>
      <c r="E12" s="96">
        <v>999</v>
      </c>
      <c r="F12" s="117">
        <f t="shared" si="2"/>
        <v>0.28018840579710136</v>
      </c>
      <c r="G12" s="117">
        <f t="shared" si="3"/>
        <v>0.27631631631631631</v>
      </c>
      <c r="H12" s="104">
        <f t="shared" si="0"/>
        <v>82.710000000000065</v>
      </c>
      <c r="I12" s="114">
        <f t="shared" si="1"/>
        <v>0.42781772099519011</v>
      </c>
      <c r="K12" s="18"/>
    </row>
    <row r="13" spans="1:13" x14ac:dyDescent="0.35">
      <c r="A13" s="7" t="s">
        <v>22</v>
      </c>
      <c r="B13" s="96">
        <v>1.32</v>
      </c>
      <c r="C13" s="96">
        <v>1.56</v>
      </c>
      <c r="D13" s="96">
        <v>2</v>
      </c>
      <c r="E13" s="96">
        <v>2</v>
      </c>
      <c r="F13" s="117">
        <f t="shared" si="2"/>
        <v>0.66</v>
      </c>
      <c r="G13" s="117">
        <f t="shared" si="3"/>
        <v>0.78</v>
      </c>
      <c r="H13" s="104">
        <f t="shared" si="0"/>
        <v>0.24</v>
      </c>
      <c r="I13" s="114">
        <f t="shared" si="1"/>
        <v>0.18181818181818188</v>
      </c>
      <c r="K13" s="18"/>
    </row>
    <row r="14" spans="1:13" x14ac:dyDescent="0.35">
      <c r="A14" s="7" t="s">
        <v>23</v>
      </c>
      <c r="B14" s="96">
        <v>150.41</v>
      </c>
      <c r="C14" s="96">
        <v>175.13999999999996</v>
      </c>
      <c r="D14" s="96">
        <v>1041</v>
      </c>
      <c r="E14" s="96">
        <v>1026</v>
      </c>
      <c r="F14" s="117">
        <f t="shared" si="2"/>
        <v>0.14448607108549472</v>
      </c>
      <c r="G14" s="117">
        <f t="shared" si="3"/>
        <v>0.17070175438596488</v>
      </c>
      <c r="H14" s="104">
        <f t="shared" si="0"/>
        <v>24.729999999999961</v>
      </c>
      <c r="I14" s="114">
        <f t="shared" si="1"/>
        <v>0.16441725949072516</v>
      </c>
      <c r="K14" s="18"/>
    </row>
    <row r="15" spans="1:13" x14ac:dyDescent="0.35">
      <c r="A15" s="7" t="s">
        <v>24</v>
      </c>
      <c r="B15" s="96">
        <v>34.38000000000001</v>
      </c>
      <c r="C15" s="96">
        <v>57.400000000000006</v>
      </c>
      <c r="D15" s="96">
        <v>113</v>
      </c>
      <c r="E15" s="96">
        <v>141</v>
      </c>
      <c r="F15" s="117">
        <f t="shared" si="2"/>
        <v>0.30424778761061955</v>
      </c>
      <c r="G15" s="117">
        <f t="shared" si="3"/>
        <v>0.40709219858156032</v>
      </c>
      <c r="H15" s="104">
        <f t="shared" si="0"/>
        <v>23.019999999999996</v>
      </c>
      <c r="I15" s="114">
        <f t="shared" si="1"/>
        <v>0.66957533449680007</v>
      </c>
      <c r="K15" s="18"/>
    </row>
    <row r="16" spans="1:13" x14ac:dyDescent="0.35">
      <c r="A16" s="7" t="s">
        <v>25</v>
      </c>
      <c r="B16" s="96">
        <v>6.3599999999999994</v>
      </c>
      <c r="C16" s="96">
        <v>12.750000000000002</v>
      </c>
      <c r="D16" s="96">
        <v>7</v>
      </c>
      <c r="E16" s="96">
        <v>13</v>
      </c>
      <c r="F16" s="117">
        <f t="shared" si="2"/>
        <v>0.90857142857142847</v>
      </c>
      <c r="G16" s="117">
        <f t="shared" si="3"/>
        <v>0.98076923076923095</v>
      </c>
      <c r="H16" s="104">
        <f t="shared" si="0"/>
        <v>6.3900000000000023</v>
      </c>
      <c r="I16" s="114">
        <f t="shared" si="1"/>
        <v>1.0047169811320757</v>
      </c>
      <c r="K16" s="18"/>
    </row>
    <row r="17" spans="1:15" x14ac:dyDescent="0.35">
      <c r="A17" s="5" t="s">
        <v>1</v>
      </c>
      <c r="B17" s="103">
        <v>8820.6199999999953</v>
      </c>
      <c r="C17" s="103">
        <f>SUM(C18:C20)</f>
        <v>8969.1200000000026</v>
      </c>
      <c r="D17" s="119">
        <v>8962</v>
      </c>
      <c r="E17" s="119">
        <v>9119</v>
      </c>
      <c r="F17" s="113">
        <f t="shared" si="2"/>
        <v>0.98422450345904877</v>
      </c>
      <c r="G17" s="113">
        <f t="shared" si="3"/>
        <v>0.98356398727930727</v>
      </c>
      <c r="H17" s="103">
        <f t="shared" si="0"/>
        <v>148.50000000000728</v>
      </c>
      <c r="I17" s="113">
        <f t="shared" si="1"/>
        <v>1.6835551242430524E-2</v>
      </c>
      <c r="K17" s="13"/>
    </row>
    <row r="18" spans="1:15" x14ac:dyDescent="0.35">
      <c r="A18" s="7" t="s">
        <v>26</v>
      </c>
      <c r="B18" s="96">
        <v>924.63999999999965</v>
      </c>
      <c r="C18" s="96">
        <v>913.53000000000031</v>
      </c>
      <c r="D18" s="96">
        <v>890</v>
      </c>
      <c r="E18" s="96">
        <v>861</v>
      </c>
      <c r="F18" s="117">
        <f t="shared" si="2"/>
        <v>1.0389213483146063</v>
      </c>
      <c r="G18" s="117">
        <f t="shared" si="3"/>
        <v>1.0610104529616728</v>
      </c>
      <c r="H18" s="104">
        <f t="shared" si="0"/>
        <v>-11.109999999999332</v>
      </c>
      <c r="I18" s="114">
        <f t="shared" si="1"/>
        <v>-1.2015487108495537E-2</v>
      </c>
      <c r="K18" s="18"/>
    </row>
    <row r="19" spans="1:15" x14ac:dyDescent="0.35">
      <c r="A19" s="7" t="s">
        <v>27</v>
      </c>
      <c r="B19" s="96">
        <v>102.73</v>
      </c>
      <c r="C19" s="106">
        <v>107.17999999999998</v>
      </c>
      <c r="D19" s="96">
        <v>152</v>
      </c>
      <c r="E19" s="96">
        <v>209</v>
      </c>
      <c r="F19" s="117">
        <f t="shared" si="2"/>
        <v>0.67585526315789479</v>
      </c>
      <c r="G19" s="117">
        <f t="shared" si="3"/>
        <v>0.51282296650717696</v>
      </c>
      <c r="H19" s="104">
        <f t="shared" si="0"/>
        <v>4.4499999999999744</v>
      </c>
      <c r="I19" s="114">
        <f t="shared" si="1"/>
        <v>4.3317434050423209E-2</v>
      </c>
      <c r="K19" s="18"/>
    </row>
    <row r="20" spans="1:15" x14ac:dyDescent="0.35">
      <c r="A20" s="7" t="s">
        <v>28</v>
      </c>
      <c r="B20" s="96">
        <v>7793.2499999999964</v>
      </c>
      <c r="C20" s="106">
        <v>7948.4100000000026</v>
      </c>
      <c r="D20" s="96">
        <v>7920</v>
      </c>
      <c r="E20" s="96">
        <v>8049</v>
      </c>
      <c r="F20" s="117">
        <f t="shared" si="2"/>
        <v>0.98399621212121169</v>
      </c>
      <c r="G20" s="117">
        <f t="shared" si="3"/>
        <v>0.98750279537830821</v>
      </c>
      <c r="H20" s="104">
        <f t="shared" si="0"/>
        <v>155.16000000000622</v>
      </c>
      <c r="I20" s="114">
        <f t="shared" si="1"/>
        <v>1.9909537099413788E-2</v>
      </c>
      <c r="K20" s="18"/>
    </row>
    <row r="21" spans="1:15" x14ac:dyDescent="0.35">
      <c r="A21" s="16" t="s">
        <v>68</v>
      </c>
      <c r="B21" s="103">
        <v>0.73000000000000009</v>
      </c>
      <c r="C21" s="103">
        <v>2.2400000000000002</v>
      </c>
      <c r="D21" s="119"/>
      <c r="E21" s="119"/>
      <c r="F21" s="113" t="str">
        <f t="shared" si="2"/>
        <v/>
      </c>
      <c r="G21" s="113" t="str">
        <f t="shared" si="3"/>
        <v/>
      </c>
      <c r="H21" s="103">
        <f t="shared" si="0"/>
        <v>1.5100000000000002</v>
      </c>
      <c r="I21" s="113">
        <f t="shared" si="1"/>
        <v>2.0684931506849313</v>
      </c>
      <c r="K21" s="13"/>
    </row>
    <row r="22" spans="1:15" x14ac:dyDescent="0.35">
      <c r="A22" s="7" t="s">
        <v>69</v>
      </c>
      <c r="B22" s="96">
        <v>0.73000000000000009</v>
      </c>
      <c r="C22" s="96">
        <v>2.2400000000000002</v>
      </c>
      <c r="D22" s="120"/>
      <c r="E22" s="120"/>
      <c r="F22" s="117" t="str">
        <f t="shared" si="2"/>
        <v/>
      </c>
      <c r="G22" s="117" t="str">
        <f t="shared" si="3"/>
        <v/>
      </c>
      <c r="H22" s="104">
        <f t="shared" si="0"/>
        <v>1.5100000000000002</v>
      </c>
      <c r="I22" s="114">
        <f t="shared" si="1"/>
        <v>2.0684931506849313</v>
      </c>
      <c r="K22" s="18"/>
      <c r="N22" s="4"/>
      <c r="O22" s="4"/>
    </row>
    <row r="23" spans="1:15" x14ac:dyDescent="0.35">
      <c r="A23" s="9" t="s">
        <v>2</v>
      </c>
      <c r="B23" s="103">
        <v>1429.0500000000006</v>
      </c>
      <c r="C23" s="103">
        <v>1556.74</v>
      </c>
      <c r="D23" s="119">
        <v>2678</v>
      </c>
      <c r="E23" s="119">
        <v>2494</v>
      </c>
      <c r="F23" s="113">
        <f t="shared" si="2"/>
        <v>0.53362584017923842</v>
      </c>
      <c r="G23" s="113">
        <f t="shared" si="3"/>
        <v>0.62419406575781877</v>
      </c>
      <c r="H23" s="103">
        <f t="shared" si="0"/>
        <v>127.68999999999937</v>
      </c>
      <c r="I23" s="113">
        <f t="shared" si="1"/>
        <v>8.9353066722647423E-2</v>
      </c>
      <c r="K23" s="18"/>
      <c r="N23" s="4"/>
      <c r="O23" s="4"/>
    </row>
    <row r="24" spans="1:15" x14ac:dyDescent="0.35">
      <c r="A24" s="7" t="s">
        <v>29</v>
      </c>
      <c r="B24" s="96">
        <v>1174.1300000000008</v>
      </c>
      <c r="C24" s="96">
        <v>1310.4000000000001</v>
      </c>
      <c r="D24" s="96">
        <v>2029</v>
      </c>
      <c r="E24" s="96">
        <v>1850</v>
      </c>
      <c r="F24" s="117">
        <f t="shared" si="2"/>
        <v>0.578674223755545</v>
      </c>
      <c r="G24" s="117">
        <f t="shared" si="3"/>
        <v>0.70832432432432435</v>
      </c>
      <c r="H24" s="104">
        <f t="shared" si="0"/>
        <v>136.2699999999993</v>
      </c>
      <c r="I24" s="114">
        <f t="shared" si="1"/>
        <v>0.11606040217011682</v>
      </c>
      <c r="K24" s="18"/>
      <c r="N24" s="4"/>
      <c r="O24" s="4"/>
    </row>
    <row r="25" spans="1:15" x14ac:dyDescent="0.35">
      <c r="A25" s="7" t="s">
        <v>30</v>
      </c>
      <c r="B25" s="96">
        <v>163.58000000000001</v>
      </c>
      <c r="C25" s="96">
        <v>165.61999999999998</v>
      </c>
      <c r="D25" s="96">
        <v>562</v>
      </c>
      <c r="E25" s="96">
        <v>559</v>
      </c>
      <c r="F25" s="117">
        <f t="shared" si="2"/>
        <v>0.29106761565836303</v>
      </c>
      <c r="G25" s="117">
        <f t="shared" si="3"/>
        <v>0.29627906976744184</v>
      </c>
      <c r="H25" s="104">
        <f t="shared" si="0"/>
        <v>2.0399999999999636</v>
      </c>
      <c r="I25" s="114">
        <f t="shared" si="1"/>
        <v>1.247096222032007E-2</v>
      </c>
      <c r="K25" s="18"/>
      <c r="N25" s="4"/>
      <c r="O25" s="4"/>
    </row>
    <row r="26" spans="1:15" x14ac:dyDescent="0.35">
      <c r="A26" s="7" t="s">
        <v>31</v>
      </c>
      <c r="B26" s="96">
        <v>91.339999999999989</v>
      </c>
      <c r="C26" s="96">
        <v>80.72</v>
      </c>
      <c r="D26" s="96">
        <v>87</v>
      </c>
      <c r="E26" s="96">
        <v>85</v>
      </c>
      <c r="F26" s="117">
        <f t="shared" si="2"/>
        <v>1.0498850574712641</v>
      </c>
      <c r="G26" s="117">
        <f t="shared" si="3"/>
        <v>0.9496470588235294</v>
      </c>
      <c r="H26" s="104">
        <f t="shared" si="0"/>
        <v>-10.61999999999999</v>
      </c>
      <c r="I26" s="114">
        <f t="shared" si="1"/>
        <v>-0.11626888548281133</v>
      </c>
      <c r="K26" s="18"/>
      <c r="N26" s="4"/>
      <c r="O26" s="4"/>
    </row>
    <row r="27" spans="1:15" x14ac:dyDescent="0.35">
      <c r="A27" s="9" t="s">
        <v>3</v>
      </c>
      <c r="B27" s="103">
        <v>267.5499999999999</v>
      </c>
      <c r="C27" s="103">
        <v>307.52</v>
      </c>
      <c r="D27" s="119">
        <v>1595</v>
      </c>
      <c r="E27" s="119">
        <v>1593</v>
      </c>
      <c r="F27" s="113">
        <f t="shared" si="2"/>
        <v>0.16774294670846387</v>
      </c>
      <c r="G27" s="113">
        <f t="shared" si="3"/>
        <v>0.19304456999372252</v>
      </c>
      <c r="H27" s="103">
        <f t="shared" si="0"/>
        <v>39.970000000000084</v>
      </c>
      <c r="I27" s="113">
        <f t="shared" si="1"/>
        <v>0.14939263689030136</v>
      </c>
      <c r="K27" s="18"/>
      <c r="N27" s="4"/>
      <c r="O27" s="4"/>
    </row>
    <row r="28" spans="1:15" x14ac:dyDescent="0.35">
      <c r="A28" s="7" t="s">
        <v>32</v>
      </c>
      <c r="B28" s="104">
        <v>30.739999999999995</v>
      </c>
      <c r="C28" s="104">
        <v>44.99</v>
      </c>
      <c r="D28" s="96">
        <v>328</v>
      </c>
      <c r="E28" s="96">
        <v>328</v>
      </c>
      <c r="F28" s="117">
        <f t="shared" si="2"/>
        <v>9.3719512195121937E-2</v>
      </c>
      <c r="G28" s="117">
        <f t="shared" si="3"/>
        <v>0.13716463414634147</v>
      </c>
      <c r="H28" s="104">
        <f t="shared" si="0"/>
        <v>14.250000000000007</v>
      </c>
      <c r="I28" s="114">
        <f t="shared" si="1"/>
        <v>0.46356538711776207</v>
      </c>
      <c r="K28" s="18"/>
      <c r="N28" s="4"/>
      <c r="O28" s="4"/>
    </row>
    <row r="29" spans="1:15" x14ac:dyDescent="0.35">
      <c r="A29" s="7" t="s">
        <v>33</v>
      </c>
      <c r="B29" s="104">
        <v>63.739999999999988</v>
      </c>
      <c r="C29" s="104">
        <v>92.659999999999968</v>
      </c>
      <c r="D29" s="96">
        <v>313</v>
      </c>
      <c r="E29" s="96">
        <v>313</v>
      </c>
      <c r="F29" s="117">
        <f t="shared" si="2"/>
        <v>0.20364217252396163</v>
      </c>
      <c r="G29" s="117">
        <f t="shared" si="3"/>
        <v>0.29603833865814688</v>
      </c>
      <c r="H29" s="104">
        <f t="shared" si="0"/>
        <v>28.91999999999998</v>
      </c>
      <c r="I29" s="114">
        <f t="shared" si="1"/>
        <v>0.45371823031063685</v>
      </c>
      <c r="K29" s="18"/>
      <c r="N29" s="4"/>
      <c r="O29" s="4"/>
    </row>
    <row r="30" spans="1:15" x14ac:dyDescent="0.35">
      <c r="A30" s="7" t="s">
        <v>34</v>
      </c>
      <c r="B30" s="104">
        <v>30.679999999999986</v>
      </c>
      <c r="C30" s="104">
        <v>31.310000000000006</v>
      </c>
      <c r="D30" s="96">
        <v>100</v>
      </c>
      <c r="E30" s="96">
        <v>100</v>
      </c>
      <c r="F30" s="117">
        <f t="shared" si="2"/>
        <v>0.30679999999999985</v>
      </c>
      <c r="G30" s="117">
        <f t="shared" si="3"/>
        <v>0.31310000000000004</v>
      </c>
      <c r="H30" s="104">
        <f t="shared" si="0"/>
        <v>0.63000000000002032</v>
      </c>
      <c r="I30" s="114">
        <f t="shared" si="1"/>
        <v>2.0534550195567824E-2</v>
      </c>
      <c r="K30" s="13"/>
      <c r="N30" s="4"/>
      <c r="O30" s="4"/>
    </row>
    <row r="31" spans="1:15" x14ac:dyDescent="0.35">
      <c r="A31" s="7" t="s">
        <v>61</v>
      </c>
      <c r="B31" s="104">
        <v>0.63</v>
      </c>
      <c r="C31" s="104">
        <v>0.69000000000000006</v>
      </c>
      <c r="D31" s="120"/>
      <c r="E31" s="120">
        <v>1</v>
      </c>
      <c r="F31" s="117" t="str">
        <f t="shared" si="2"/>
        <v/>
      </c>
      <c r="G31" s="117">
        <f t="shared" si="3"/>
        <v>0.69000000000000006</v>
      </c>
      <c r="H31" s="104">
        <f t="shared" si="0"/>
        <v>6.0000000000000053E-2</v>
      </c>
      <c r="I31" s="114">
        <f t="shared" si="1"/>
        <v>9.5238095238095344E-2</v>
      </c>
      <c r="K31" s="18"/>
      <c r="N31" s="4"/>
      <c r="O31" s="4"/>
    </row>
    <row r="32" spans="1:15" x14ac:dyDescent="0.35">
      <c r="A32" s="7" t="s">
        <v>35</v>
      </c>
      <c r="B32" s="104">
        <v>112.45999999999994</v>
      </c>
      <c r="C32" s="104">
        <v>105.04</v>
      </c>
      <c r="D32" s="96">
        <v>786</v>
      </c>
      <c r="E32" s="96">
        <v>786</v>
      </c>
      <c r="F32" s="117">
        <f t="shared" si="2"/>
        <v>0.1430788804071246</v>
      </c>
      <c r="G32" s="117">
        <f t="shared" si="3"/>
        <v>0.13363867684478373</v>
      </c>
      <c r="H32" s="104">
        <f t="shared" si="0"/>
        <v>-7.4199999999999307</v>
      </c>
      <c r="I32" s="114">
        <f t="shared" si="1"/>
        <v>-6.5979014760803256E-2</v>
      </c>
      <c r="K32" s="18"/>
      <c r="L32" s="31"/>
      <c r="N32" s="31"/>
    </row>
    <row r="33" spans="1:14" x14ac:dyDescent="0.35">
      <c r="A33" s="7" t="s">
        <v>62</v>
      </c>
      <c r="B33" s="104">
        <v>1</v>
      </c>
      <c r="C33" s="104">
        <v>5.09</v>
      </c>
      <c r="D33" s="96">
        <v>3</v>
      </c>
      <c r="E33" s="96">
        <v>3</v>
      </c>
      <c r="F33" s="117">
        <f t="shared" si="2"/>
        <v>0.33333333333333331</v>
      </c>
      <c r="G33" s="117">
        <f t="shared" si="3"/>
        <v>1.6966666666666665</v>
      </c>
      <c r="H33" s="104">
        <f t="shared" si="0"/>
        <v>4.09</v>
      </c>
      <c r="I33" s="114">
        <f t="shared" si="1"/>
        <v>4.09</v>
      </c>
      <c r="K33" s="18"/>
      <c r="L33" s="31"/>
      <c r="N33" s="31"/>
    </row>
    <row r="34" spans="1:14" x14ac:dyDescent="0.35">
      <c r="A34" s="7" t="s">
        <v>36</v>
      </c>
      <c r="B34" s="104">
        <v>12.049999999999999</v>
      </c>
      <c r="C34" s="104">
        <v>10.110000000000001</v>
      </c>
      <c r="D34" s="96">
        <v>12</v>
      </c>
      <c r="E34" s="96">
        <v>10</v>
      </c>
      <c r="F34" s="117">
        <f t="shared" si="2"/>
        <v>1.0041666666666667</v>
      </c>
      <c r="G34" s="117">
        <f t="shared" si="3"/>
        <v>1.0110000000000001</v>
      </c>
      <c r="H34" s="104">
        <f t="shared" si="0"/>
        <v>-1.9399999999999977</v>
      </c>
      <c r="I34" s="114">
        <f t="shared" si="1"/>
        <v>-0.16099585062240651</v>
      </c>
      <c r="K34" s="18"/>
      <c r="L34" s="31"/>
      <c r="N34" s="31"/>
    </row>
    <row r="35" spans="1:14" x14ac:dyDescent="0.35">
      <c r="A35" s="7" t="s">
        <v>37</v>
      </c>
      <c r="B35" s="104">
        <v>3.3499999999999996</v>
      </c>
      <c r="C35" s="104">
        <v>4.4800000000000004</v>
      </c>
      <c r="D35" s="96">
        <v>4</v>
      </c>
      <c r="E35" s="96">
        <v>3</v>
      </c>
      <c r="F35" s="117">
        <f t="shared" si="2"/>
        <v>0.83749999999999991</v>
      </c>
      <c r="G35" s="117">
        <f t="shared" si="3"/>
        <v>1.4933333333333334</v>
      </c>
      <c r="H35" s="104">
        <f t="shared" si="0"/>
        <v>1.1300000000000008</v>
      </c>
      <c r="I35" s="114">
        <f t="shared" si="1"/>
        <v>0.33731343283582116</v>
      </c>
      <c r="K35" s="18"/>
      <c r="L35" s="31"/>
      <c r="N35" s="31"/>
    </row>
    <row r="36" spans="1:14" x14ac:dyDescent="0.35">
      <c r="A36" s="7" t="s">
        <v>38</v>
      </c>
      <c r="B36" s="104">
        <v>12.899999999999997</v>
      </c>
      <c r="C36" s="104">
        <v>13.149999999999999</v>
      </c>
      <c r="D36" s="96">
        <v>49</v>
      </c>
      <c r="E36" s="96">
        <v>49</v>
      </c>
      <c r="F36" s="117">
        <f t="shared" si="2"/>
        <v>0.26326530612244892</v>
      </c>
      <c r="G36" s="117">
        <f t="shared" si="3"/>
        <v>0.26836734693877551</v>
      </c>
      <c r="H36" s="104">
        <f t="shared" si="0"/>
        <v>0.25000000000000178</v>
      </c>
      <c r="I36" s="114">
        <f t="shared" si="1"/>
        <v>1.9379844961240345E-2</v>
      </c>
      <c r="K36" s="18"/>
      <c r="L36" s="31"/>
      <c r="N36" s="31"/>
    </row>
    <row r="37" spans="1:14" x14ac:dyDescent="0.35">
      <c r="A37" s="9" t="s">
        <v>4</v>
      </c>
      <c r="B37" s="103">
        <v>288.20999999999998</v>
      </c>
      <c r="C37" s="103">
        <v>381.74999999999994</v>
      </c>
      <c r="D37" s="119">
        <v>278</v>
      </c>
      <c r="E37" s="119">
        <v>334</v>
      </c>
      <c r="F37" s="113">
        <f t="shared" si="2"/>
        <v>1.0367266187050359</v>
      </c>
      <c r="G37" s="113">
        <f t="shared" si="3"/>
        <v>1.1429640718562872</v>
      </c>
      <c r="H37" s="103">
        <f t="shared" si="0"/>
        <v>93.539999999999964</v>
      </c>
      <c r="I37" s="113">
        <f t="shared" si="1"/>
        <v>0.32455501197043812</v>
      </c>
      <c r="K37" s="18"/>
      <c r="L37" s="31"/>
      <c r="N37" s="31"/>
    </row>
    <row r="38" spans="1:14" x14ac:dyDescent="0.35">
      <c r="A38" s="7" t="s">
        <v>39</v>
      </c>
      <c r="B38" s="104">
        <v>212.76000000000002</v>
      </c>
      <c r="C38" s="104">
        <v>260.90999999999997</v>
      </c>
      <c r="D38" s="96">
        <v>230</v>
      </c>
      <c r="E38" s="96">
        <v>260</v>
      </c>
      <c r="F38" s="117">
        <f t="shared" si="2"/>
        <v>0.92504347826086963</v>
      </c>
      <c r="G38" s="117">
        <f t="shared" si="3"/>
        <v>1.0034999999999998</v>
      </c>
      <c r="H38" s="104">
        <f t="shared" si="0"/>
        <v>48.149999999999949</v>
      </c>
      <c r="I38" s="114">
        <f t="shared" si="1"/>
        <v>0.22631133671742787</v>
      </c>
      <c r="K38" s="18"/>
      <c r="L38" s="31"/>
      <c r="N38" s="31"/>
    </row>
    <row r="39" spans="1:14" x14ac:dyDescent="0.35">
      <c r="A39" s="7" t="s">
        <v>40</v>
      </c>
      <c r="B39" s="104">
        <v>2.0100000000000002</v>
      </c>
      <c r="C39" s="104">
        <v>9.9400000000000013</v>
      </c>
      <c r="D39" s="96">
        <v>4</v>
      </c>
      <c r="E39" s="96">
        <v>7</v>
      </c>
      <c r="F39" s="117">
        <f t="shared" si="2"/>
        <v>0.50250000000000006</v>
      </c>
      <c r="G39" s="117">
        <f t="shared" si="3"/>
        <v>1.4200000000000002</v>
      </c>
      <c r="H39" s="104">
        <f t="shared" si="0"/>
        <v>7.9300000000000015</v>
      </c>
      <c r="I39" s="114">
        <f t="shared" si="1"/>
        <v>3.9452736318407959</v>
      </c>
      <c r="K39" s="18"/>
      <c r="L39" s="31"/>
      <c r="N39" s="31"/>
    </row>
    <row r="40" spans="1:14" x14ac:dyDescent="0.35">
      <c r="A40" s="7" t="s">
        <v>41</v>
      </c>
      <c r="B40" s="104">
        <v>11.92</v>
      </c>
      <c r="C40" s="104">
        <v>30.329999999999995</v>
      </c>
      <c r="D40" s="96">
        <v>12</v>
      </c>
      <c r="E40" s="96">
        <v>30</v>
      </c>
      <c r="F40" s="117">
        <f t="shared" si="2"/>
        <v>0.99333333333333329</v>
      </c>
      <c r="G40" s="117">
        <f t="shared" si="3"/>
        <v>1.0109999999999999</v>
      </c>
      <c r="H40" s="104">
        <f t="shared" ref="H40:H67" si="4">C40-B40</f>
        <v>18.409999999999997</v>
      </c>
      <c r="I40" s="114">
        <f t="shared" ref="I40:I67" si="5">(C40/B40)-1</f>
        <v>1.5444630872483218</v>
      </c>
      <c r="K40" s="13"/>
      <c r="L40" s="31"/>
      <c r="N40" s="31"/>
    </row>
    <row r="41" spans="1:14" x14ac:dyDescent="0.35">
      <c r="A41" s="7" t="s">
        <v>42</v>
      </c>
      <c r="B41" s="104">
        <v>8.1</v>
      </c>
      <c r="C41" s="104">
        <v>10.27</v>
      </c>
      <c r="D41" s="96">
        <v>8</v>
      </c>
      <c r="E41" s="96">
        <v>10</v>
      </c>
      <c r="F41" s="117">
        <f t="shared" si="2"/>
        <v>1.0125</v>
      </c>
      <c r="G41" s="117">
        <f t="shared" si="3"/>
        <v>1.0269999999999999</v>
      </c>
      <c r="H41" s="104">
        <f t="shared" si="4"/>
        <v>2.17</v>
      </c>
      <c r="I41" s="114">
        <f t="shared" si="5"/>
        <v>0.26790123456790127</v>
      </c>
      <c r="K41" s="18"/>
      <c r="L41" s="31"/>
      <c r="N41" s="31"/>
    </row>
    <row r="42" spans="1:14" x14ac:dyDescent="0.35">
      <c r="A42" s="7" t="s">
        <v>43</v>
      </c>
      <c r="B42" s="104">
        <v>53.419999999999995</v>
      </c>
      <c r="C42" s="104">
        <v>70.300000000000011</v>
      </c>
      <c r="D42" s="96">
        <v>24</v>
      </c>
      <c r="E42" s="96">
        <v>27</v>
      </c>
      <c r="F42" s="117">
        <f t="shared" si="2"/>
        <v>2.2258333333333331</v>
      </c>
      <c r="G42" s="117">
        <f t="shared" si="3"/>
        <v>2.6037037037037041</v>
      </c>
      <c r="H42" s="104">
        <f t="shared" si="4"/>
        <v>16.880000000000017</v>
      </c>
      <c r="I42" s="114">
        <f t="shared" si="5"/>
        <v>0.31598652190190979</v>
      </c>
      <c r="K42" s="18"/>
      <c r="L42" s="31"/>
      <c r="N42" s="31"/>
    </row>
    <row r="43" spans="1:14" x14ac:dyDescent="0.35">
      <c r="A43" s="9" t="s">
        <v>5</v>
      </c>
      <c r="B43" s="103">
        <v>0.19</v>
      </c>
      <c r="C43" s="103">
        <v>0.18</v>
      </c>
      <c r="D43" s="119">
        <v>1</v>
      </c>
      <c r="E43" s="119"/>
      <c r="F43" s="113">
        <f t="shared" si="2"/>
        <v>0.19</v>
      </c>
      <c r="G43" s="113" t="str">
        <f t="shared" si="3"/>
        <v/>
      </c>
      <c r="H43" s="103">
        <f t="shared" si="4"/>
        <v>-1.0000000000000009E-2</v>
      </c>
      <c r="I43" s="113">
        <f t="shared" si="5"/>
        <v>-5.2631578947368474E-2</v>
      </c>
      <c r="K43" s="13"/>
      <c r="L43" s="31"/>
      <c r="N43" s="31"/>
    </row>
    <row r="44" spans="1:14" x14ac:dyDescent="0.35">
      <c r="A44" s="7" t="s">
        <v>44</v>
      </c>
      <c r="B44" s="104">
        <v>0.19</v>
      </c>
      <c r="C44" s="104">
        <v>0.18</v>
      </c>
      <c r="D44" s="120">
        <v>1</v>
      </c>
      <c r="E44" s="120"/>
      <c r="F44" s="117">
        <f t="shared" si="2"/>
        <v>0.19</v>
      </c>
      <c r="G44" s="117" t="str">
        <f t="shared" si="3"/>
        <v/>
      </c>
      <c r="H44" s="104">
        <f t="shared" si="4"/>
        <v>-1.0000000000000009E-2</v>
      </c>
      <c r="I44" s="114">
        <f t="shared" si="5"/>
        <v>-5.2631578947368474E-2</v>
      </c>
      <c r="K44" s="18"/>
      <c r="L44" s="31"/>
      <c r="N44" s="31"/>
    </row>
    <row r="45" spans="1:14" x14ac:dyDescent="0.35">
      <c r="A45" s="9" t="s">
        <v>6</v>
      </c>
      <c r="B45" s="103">
        <v>2538.7000000000003</v>
      </c>
      <c r="C45" s="103">
        <v>2524.7399999999989</v>
      </c>
      <c r="D45" s="119">
        <v>2775</v>
      </c>
      <c r="E45" s="119">
        <v>2771</v>
      </c>
      <c r="F45" s="113">
        <f t="shared" si="2"/>
        <v>0.91484684684684692</v>
      </c>
      <c r="G45" s="113">
        <f t="shared" si="3"/>
        <v>0.91112955611692492</v>
      </c>
      <c r="H45" s="103">
        <f t="shared" si="4"/>
        <v>-13.960000000001401</v>
      </c>
      <c r="I45" s="113">
        <f t="shared" si="5"/>
        <v>-5.4988773781862177E-3</v>
      </c>
      <c r="K45" s="13"/>
      <c r="L45" s="31"/>
      <c r="N45" s="31"/>
    </row>
    <row r="46" spans="1:14" x14ac:dyDescent="0.35">
      <c r="A46" s="7" t="s">
        <v>45</v>
      </c>
      <c r="B46" s="104">
        <v>192.05</v>
      </c>
      <c r="C46" s="104">
        <v>176.87000000000009</v>
      </c>
      <c r="D46" s="96">
        <v>285</v>
      </c>
      <c r="E46" s="96">
        <v>232</v>
      </c>
      <c r="F46" s="117">
        <f t="shared" si="2"/>
        <v>0.67385964912280705</v>
      </c>
      <c r="G46" s="117">
        <f t="shared" si="3"/>
        <v>0.76237068965517285</v>
      </c>
      <c r="H46" s="104">
        <f t="shared" si="4"/>
        <v>-15.179999999999922</v>
      </c>
      <c r="I46" s="114">
        <f t="shared" si="5"/>
        <v>-7.9041916167664206E-2</v>
      </c>
      <c r="K46" s="18"/>
      <c r="L46" s="31"/>
      <c r="N46" s="31"/>
    </row>
    <row r="47" spans="1:14" x14ac:dyDescent="0.35">
      <c r="A47" s="7" t="s">
        <v>46</v>
      </c>
      <c r="B47" s="104">
        <v>102.42000000000002</v>
      </c>
      <c r="C47" s="104">
        <v>88.149999999999977</v>
      </c>
      <c r="D47" s="96">
        <v>102</v>
      </c>
      <c r="E47" s="96">
        <v>102</v>
      </c>
      <c r="F47" s="117">
        <f t="shared" si="2"/>
        <v>1.0041176470588238</v>
      </c>
      <c r="G47" s="117">
        <f t="shared" si="3"/>
        <v>0.86421568627450962</v>
      </c>
      <c r="H47" s="104">
        <f t="shared" si="4"/>
        <v>-14.270000000000039</v>
      </c>
      <c r="I47" s="114">
        <f t="shared" si="5"/>
        <v>-0.13932825619996125</v>
      </c>
      <c r="K47" s="18"/>
      <c r="L47" s="31"/>
      <c r="N47" s="31"/>
    </row>
    <row r="48" spans="1:14" x14ac:dyDescent="0.35">
      <c r="A48" s="7" t="s">
        <v>47</v>
      </c>
      <c r="B48" s="104">
        <v>809.14999999999986</v>
      </c>
      <c r="C48" s="104">
        <v>835.39999999999964</v>
      </c>
      <c r="D48" s="96">
        <v>817</v>
      </c>
      <c r="E48" s="96">
        <v>862</v>
      </c>
      <c r="F48" s="117">
        <f t="shared" si="2"/>
        <v>0.99039167686658491</v>
      </c>
      <c r="G48" s="117">
        <f t="shared" si="3"/>
        <v>0.96914153132250536</v>
      </c>
      <c r="H48" s="104">
        <f t="shared" si="4"/>
        <v>26.249999999999773</v>
      </c>
      <c r="I48" s="114">
        <f t="shared" si="5"/>
        <v>3.2441450905270619E-2</v>
      </c>
      <c r="K48" s="18"/>
      <c r="L48" s="31"/>
      <c r="N48" s="31"/>
    </row>
    <row r="49" spans="1:15" x14ac:dyDescent="0.35">
      <c r="A49" s="7" t="s">
        <v>48</v>
      </c>
      <c r="B49" s="104">
        <v>1435.0800000000004</v>
      </c>
      <c r="C49" s="104">
        <v>1424.3199999999995</v>
      </c>
      <c r="D49" s="96">
        <v>1571</v>
      </c>
      <c r="E49" s="96">
        <v>1575</v>
      </c>
      <c r="F49" s="117">
        <f t="shared" si="2"/>
        <v>0.91348185868873355</v>
      </c>
      <c r="G49" s="117">
        <f t="shared" si="3"/>
        <v>0.90433015873015843</v>
      </c>
      <c r="H49" s="104">
        <f t="shared" si="4"/>
        <v>-10.7600000000009</v>
      </c>
      <c r="I49" s="114">
        <f t="shared" si="5"/>
        <v>-7.4978398416819525E-3</v>
      </c>
      <c r="K49" s="18"/>
      <c r="L49" s="31"/>
      <c r="N49" s="31"/>
    </row>
    <row r="50" spans="1:15" x14ac:dyDescent="0.35">
      <c r="A50" s="9" t="s">
        <v>7</v>
      </c>
      <c r="B50" s="103">
        <v>6636.7400000000034</v>
      </c>
      <c r="C50" s="103">
        <v>8000.819999999997</v>
      </c>
      <c r="D50" s="103">
        <v>7524</v>
      </c>
      <c r="E50" s="103">
        <v>7522</v>
      </c>
      <c r="F50" s="113">
        <f t="shared" si="2"/>
        <v>0.88207602339181335</v>
      </c>
      <c r="G50" s="113">
        <f t="shared" si="3"/>
        <v>1.0636559425684655</v>
      </c>
      <c r="H50" s="103">
        <f t="shared" si="4"/>
        <v>1364.0799999999936</v>
      </c>
      <c r="I50" s="113">
        <f t="shared" si="5"/>
        <v>0.20553464502150054</v>
      </c>
      <c r="K50" s="13"/>
      <c r="L50" s="31"/>
      <c r="N50" s="31"/>
    </row>
    <row r="51" spans="1:15" x14ac:dyDescent="0.35">
      <c r="A51" s="7" t="s">
        <v>49</v>
      </c>
      <c r="B51" s="104">
        <v>33.96</v>
      </c>
      <c r="C51" s="104">
        <v>28.369999999999997</v>
      </c>
      <c r="D51" s="96">
        <v>34</v>
      </c>
      <c r="E51" s="96">
        <v>32</v>
      </c>
      <c r="F51" s="117">
        <f t="shared" si="2"/>
        <v>0.99882352941176478</v>
      </c>
      <c r="G51" s="117">
        <f t="shared" si="3"/>
        <v>0.88656249999999992</v>
      </c>
      <c r="H51" s="104">
        <f t="shared" si="4"/>
        <v>-5.5900000000000034</v>
      </c>
      <c r="I51" s="114">
        <f t="shared" si="5"/>
        <v>-0.1646054181389871</v>
      </c>
      <c r="K51" s="18"/>
      <c r="L51" s="31"/>
      <c r="N51" s="31"/>
    </row>
    <row r="52" spans="1:15" x14ac:dyDescent="0.35">
      <c r="A52" s="7" t="s">
        <v>50</v>
      </c>
      <c r="B52" s="104">
        <v>6602.7800000000034</v>
      </c>
      <c r="C52" s="104">
        <v>7972.4499999999971</v>
      </c>
      <c r="D52" s="96">
        <v>7490</v>
      </c>
      <c r="E52" s="96">
        <v>7490</v>
      </c>
      <c r="F52" s="117">
        <f t="shared" si="2"/>
        <v>0.88154606141522074</v>
      </c>
      <c r="G52" s="117">
        <f t="shared" si="3"/>
        <v>1.0644125500667554</v>
      </c>
      <c r="H52" s="104">
        <f t="shared" si="4"/>
        <v>1369.6699999999937</v>
      </c>
      <c r="I52" s="114">
        <f t="shared" si="5"/>
        <v>0.20743838201484732</v>
      </c>
      <c r="K52" s="18"/>
      <c r="M52" s="4"/>
      <c r="N52" s="31"/>
    </row>
    <row r="53" spans="1:15" x14ac:dyDescent="0.35">
      <c r="A53" s="9" t="s">
        <v>8</v>
      </c>
      <c r="B53" s="103">
        <v>16.95</v>
      </c>
      <c r="C53" s="103">
        <v>14.63</v>
      </c>
      <c r="D53" s="103">
        <v>678</v>
      </c>
      <c r="E53" s="103">
        <v>678</v>
      </c>
      <c r="F53" s="113">
        <f t="shared" si="2"/>
        <v>2.4999999999999998E-2</v>
      </c>
      <c r="G53" s="113">
        <f t="shared" si="3"/>
        <v>2.1578171091445428E-2</v>
      </c>
      <c r="H53" s="103">
        <f t="shared" si="4"/>
        <v>-2.3199999999999985</v>
      </c>
      <c r="I53" s="113">
        <f t="shared" si="5"/>
        <v>-0.13687315634218278</v>
      </c>
      <c r="K53" s="18"/>
      <c r="M53" s="4"/>
      <c r="N53" s="31"/>
    </row>
    <row r="54" spans="1:15" x14ac:dyDescent="0.35">
      <c r="A54" s="7" t="s">
        <v>51</v>
      </c>
      <c r="B54" s="104">
        <v>2.21</v>
      </c>
      <c r="C54" s="104">
        <v>2</v>
      </c>
      <c r="D54" s="96">
        <v>184</v>
      </c>
      <c r="E54" s="96">
        <v>183</v>
      </c>
      <c r="F54" s="117">
        <f t="shared" si="2"/>
        <v>1.2010869565217391E-2</v>
      </c>
      <c r="G54" s="117">
        <f t="shared" si="3"/>
        <v>1.092896174863388E-2</v>
      </c>
      <c r="H54" s="104">
        <f t="shared" si="4"/>
        <v>-0.20999999999999996</v>
      </c>
      <c r="I54" s="114">
        <f t="shared" si="5"/>
        <v>-9.5022624434389136E-2</v>
      </c>
      <c r="K54" s="18"/>
      <c r="M54" s="4"/>
      <c r="N54" s="31"/>
    </row>
    <row r="55" spans="1:15" x14ac:dyDescent="0.35">
      <c r="A55" s="7" t="s">
        <v>53</v>
      </c>
      <c r="B55" s="104">
        <v>10.729999999999997</v>
      </c>
      <c r="C55" s="104">
        <v>8.5400000000000009</v>
      </c>
      <c r="D55" s="96">
        <v>191</v>
      </c>
      <c r="E55" s="96">
        <v>191</v>
      </c>
      <c r="F55" s="117">
        <f t="shared" si="2"/>
        <v>5.6178010471204173E-2</v>
      </c>
      <c r="G55" s="117">
        <f t="shared" si="3"/>
        <v>4.4712041884816756E-2</v>
      </c>
      <c r="H55" s="104">
        <f t="shared" si="4"/>
        <v>-2.1899999999999959</v>
      </c>
      <c r="I55" s="114">
        <f t="shared" si="5"/>
        <v>-0.20410065237651409</v>
      </c>
      <c r="K55" s="13"/>
      <c r="M55" s="4"/>
      <c r="N55" s="31"/>
    </row>
    <row r="56" spans="1:15" x14ac:dyDescent="0.35">
      <c r="A56" s="7" t="s">
        <v>63</v>
      </c>
      <c r="B56" s="104">
        <v>2.82</v>
      </c>
      <c r="C56" s="104">
        <v>2.81</v>
      </c>
      <c r="D56" s="96">
        <v>205</v>
      </c>
      <c r="E56" s="96">
        <v>206</v>
      </c>
      <c r="F56" s="117">
        <f t="shared" si="2"/>
        <v>1.375609756097561E-2</v>
      </c>
      <c r="G56" s="117">
        <f t="shared" si="3"/>
        <v>1.3640776699029127E-2</v>
      </c>
      <c r="H56" s="104">
        <f t="shared" si="4"/>
        <v>-9.9999999999997868E-3</v>
      </c>
      <c r="I56" s="114">
        <f t="shared" si="5"/>
        <v>-3.5460992907800915E-3</v>
      </c>
      <c r="K56" s="18"/>
      <c r="M56" s="4"/>
      <c r="N56" s="4"/>
      <c r="O56" s="4"/>
    </row>
    <row r="57" spans="1:15" x14ac:dyDescent="0.35">
      <c r="A57" s="7" t="s">
        <v>64</v>
      </c>
      <c r="B57" s="104">
        <v>1.19</v>
      </c>
      <c r="C57" s="104">
        <v>1.2799999999999998</v>
      </c>
      <c r="D57" s="96">
        <v>98</v>
      </c>
      <c r="E57" s="96">
        <v>98</v>
      </c>
      <c r="F57" s="117">
        <f t="shared" si="2"/>
        <v>1.2142857142857143E-2</v>
      </c>
      <c r="G57" s="117">
        <f t="shared" si="3"/>
        <v>1.3061224489795917E-2</v>
      </c>
      <c r="H57" s="104">
        <f t="shared" si="4"/>
        <v>8.9999999999999858E-2</v>
      </c>
      <c r="I57" s="114">
        <f t="shared" si="5"/>
        <v>7.5630252100840289E-2</v>
      </c>
      <c r="K57" s="18"/>
      <c r="M57" s="4"/>
      <c r="N57" s="4"/>
      <c r="O57" s="4"/>
    </row>
    <row r="58" spans="1:15" x14ac:dyDescent="0.35">
      <c r="A58" s="9" t="s">
        <v>9</v>
      </c>
      <c r="B58" s="103">
        <v>5.04</v>
      </c>
      <c r="C58" s="103">
        <v>5.05</v>
      </c>
      <c r="D58" s="103">
        <v>29</v>
      </c>
      <c r="E58" s="103">
        <v>29</v>
      </c>
      <c r="F58" s="113">
        <f t="shared" si="2"/>
        <v>0.17379310344827587</v>
      </c>
      <c r="G58" s="113">
        <f t="shared" si="3"/>
        <v>0.17413793103448275</v>
      </c>
      <c r="H58" s="103">
        <f t="shared" si="4"/>
        <v>9.9999999999997868E-3</v>
      </c>
      <c r="I58" s="166">
        <f t="shared" si="5"/>
        <v>1.9841269841269771E-3</v>
      </c>
      <c r="K58" s="18"/>
      <c r="M58" s="4"/>
      <c r="N58" s="4"/>
      <c r="O58" s="4"/>
    </row>
    <row r="59" spans="1:15" x14ac:dyDescent="0.35">
      <c r="A59" s="7" t="s">
        <v>52</v>
      </c>
      <c r="B59" s="104">
        <v>5.04</v>
      </c>
      <c r="C59" s="104">
        <v>5.05</v>
      </c>
      <c r="D59" s="120">
        <v>29</v>
      </c>
      <c r="E59" s="120">
        <v>29</v>
      </c>
      <c r="F59" s="117">
        <f t="shared" si="2"/>
        <v>0.17379310344827587</v>
      </c>
      <c r="G59" s="117">
        <f t="shared" si="3"/>
        <v>0.17413793103448275</v>
      </c>
      <c r="H59" s="104">
        <f t="shared" si="4"/>
        <v>9.9999999999997868E-3</v>
      </c>
      <c r="I59" s="114">
        <f t="shared" si="5"/>
        <v>1.9841269841269771E-3</v>
      </c>
      <c r="K59" s="13"/>
      <c r="M59" s="4"/>
      <c r="N59" s="4"/>
      <c r="O59" s="4"/>
    </row>
    <row r="60" spans="1:15" x14ac:dyDescent="0.35">
      <c r="A60" s="9" t="s">
        <v>10</v>
      </c>
      <c r="B60" s="103">
        <v>269.40000000000003</v>
      </c>
      <c r="C60" s="103">
        <v>250.51</v>
      </c>
      <c r="D60" s="103">
        <v>456</v>
      </c>
      <c r="E60" s="103">
        <v>442</v>
      </c>
      <c r="F60" s="113">
        <f t="shared" si="2"/>
        <v>0.59078947368421064</v>
      </c>
      <c r="G60" s="113">
        <f t="shared" si="3"/>
        <v>0.56676470588235295</v>
      </c>
      <c r="H60" s="103">
        <f t="shared" si="4"/>
        <v>-18.890000000000043</v>
      </c>
      <c r="I60" s="113">
        <f t="shared" si="5"/>
        <v>-7.0118782479584363E-2</v>
      </c>
      <c r="K60" s="18"/>
      <c r="M60" s="4"/>
      <c r="N60" s="4"/>
      <c r="O60" s="4"/>
    </row>
    <row r="61" spans="1:15" x14ac:dyDescent="0.35">
      <c r="A61" s="7" t="s">
        <v>54</v>
      </c>
      <c r="B61" s="104">
        <v>269.40000000000003</v>
      </c>
      <c r="C61" s="104">
        <v>250.51</v>
      </c>
      <c r="D61" s="120">
        <v>456</v>
      </c>
      <c r="E61" s="120">
        <v>442</v>
      </c>
      <c r="F61" s="117">
        <f t="shared" si="2"/>
        <v>0.59078947368421064</v>
      </c>
      <c r="G61" s="117">
        <f t="shared" si="3"/>
        <v>0.56676470588235295</v>
      </c>
      <c r="H61" s="104">
        <f t="shared" si="4"/>
        <v>-18.890000000000043</v>
      </c>
      <c r="I61" s="114">
        <f t="shared" si="5"/>
        <v>-7.0118782479584363E-2</v>
      </c>
      <c r="K61" s="13"/>
      <c r="M61" s="4"/>
      <c r="N61" s="4"/>
      <c r="O61" s="4"/>
    </row>
    <row r="62" spans="1:15" x14ac:dyDescent="0.35">
      <c r="A62" s="9" t="s">
        <v>11</v>
      </c>
      <c r="B62" s="103">
        <v>0.94</v>
      </c>
      <c r="C62" s="103">
        <v>1.5100000000000002</v>
      </c>
      <c r="D62" s="103">
        <v>2</v>
      </c>
      <c r="E62" s="103">
        <v>2</v>
      </c>
      <c r="F62" s="113">
        <f t="shared" si="2"/>
        <v>0.47</v>
      </c>
      <c r="G62" s="113">
        <f t="shared" si="3"/>
        <v>0.75500000000000012</v>
      </c>
      <c r="H62" s="103">
        <f t="shared" si="4"/>
        <v>0.57000000000000028</v>
      </c>
      <c r="I62" s="113">
        <f t="shared" si="5"/>
        <v>0.60638297872340452</v>
      </c>
      <c r="K62" s="18"/>
      <c r="M62" s="4"/>
      <c r="N62" s="4"/>
      <c r="O62" s="4"/>
    </row>
    <row r="63" spans="1:15" x14ac:dyDescent="0.35">
      <c r="A63" s="7" t="s">
        <v>55</v>
      </c>
      <c r="B63" s="104">
        <v>0.94</v>
      </c>
      <c r="C63" s="104">
        <v>1.5100000000000002</v>
      </c>
      <c r="D63" s="120">
        <v>2</v>
      </c>
      <c r="E63" s="120">
        <v>2</v>
      </c>
      <c r="F63" s="117">
        <f t="shared" si="2"/>
        <v>0.47</v>
      </c>
      <c r="G63" s="117">
        <f t="shared" si="3"/>
        <v>0.75500000000000012</v>
      </c>
      <c r="H63" s="104">
        <f t="shared" si="4"/>
        <v>0.57000000000000028</v>
      </c>
      <c r="I63" s="114">
        <f t="shared" si="5"/>
        <v>0.60638297872340452</v>
      </c>
      <c r="K63" s="13"/>
      <c r="M63" s="4"/>
      <c r="N63" s="4"/>
      <c r="O63" s="4"/>
    </row>
    <row r="64" spans="1:15" x14ac:dyDescent="0.35">
      <c r="A64" s="9" t="s">
        <v>12</v>
      </c>
      <c r="B64" s="103">
        <v>174.82999999999998</v>
      </c>
      <c r="C64" s="103">
        <v>215.11</v>
      </c>
      <c r="D64" s="103">
        <v>373</v>
      </c>
      <c r="E64" s="103">
        <v>361</v>
      </c>
      <c r="F64" s="113">
        <f t="shared" si="2"/>
        <v>0.46871313672922249</v>
      </c>
      <c r="G64" s="113">
        <f t="shared" si="3"/>
        <v>0.5958725761772854</v>
      </c>
      <c r="H64" s="103">
        <f t="shared" si="4"/>
        <v>40.28000000000003</v>
      </c>
      <c r="I64" s="113">
        <f t="shared" si="5"/>
        <v>0.23039524109134613</v>
      </c>
      <c r="K64" s="18"/>
      <c r="M64" s="4"/>
      <c r="N64" s="4"/>
      <c r="O64" s="4"/>
    </row>
    <row r="65" spans="1:15" x14ac:dyDescent="0.35">
      <c r="A65" s="7" t="s">
        <v>56</v>
      </c>
      <c r="B65" s="104">
        <v>174.82999999999998</v>
      </c>
      <c r="C65" s="104">
        <v>215.11</v>
      </c>
      <c r="D65" s="120">
        <v>373</v>
      </c>
      <c r="E65" s="120">
        <v>361</v>
      </c>
      <c r="F65" s="117">
        <f t="shared" si="2"/>
        <v>0.46871313672922249</v>
      </c>
      <c r="G65" s="117">
        <f t="shared" si="3"/>
        <v>0.5958725761772854</v>
      </c>
      <c r="H65" s="104">
        <f t="shared" si="4"/>
        <v>40.28000000000003</v>
      </c>
      <c r="I65" s="114">
        <f t="shared" si="5"/>
        <v>0.23039524109134613</v>
      </c>
      <c r="K65" s="13"/>
      <c r="M65" s="4"/>
      <c r="N65" s="4"/>
      <c r="O65" s="4"/>
    </row>
    <row r="66" spans="1:15" x14ac:dyDescent="0.35">
      <c r="A66" s="9" t="s">
        <v>13</v>
      </c>
      <c r="B66" s="103">
        <v>197.54999999999998</v>
      </c>
      <c r="C66" s="103">
        <v>215.39</v>
      </c>
      <c r="D66" s="103">
        <v>339</v>
      </c>
      <c r="E66" s="103">
        <v>298</v>
      </c>
      <c r="F66" s="113">
        <f t="shared" si="2"/>
        <v>0.58274336283185835</v>
      </c>
      <c r="G66" s="113">
        <f t="shared" si="3"/>
        <v>0.72278523489932878</v>
      </c>
      <c r="H66" s="103">
        <f t="shared" si="4"/>
        <v>17.840000000000003</v>
      </c>
      <c r="I66" s="113">
        <f t="shared" si="5"/>
        <v>9.0306251581877994E-2</v>
      </c>
      <c r="K66" s="18"/>
      <c r="M66" s="4"/>
      <c r="N66" s="4"/>
      <c r="O66" s="4"/>
    </row>
    <row r="67" spans="1:15" x14ac:dyDescent="0.35">
      <c r="A67" s="7" t="s">
        <v>57</v>
      </c>
      <c r="B67" s="104">
        <v>197.54999999999998</v>
      </c>
      <c r="C67" s="104">
        <v>215.39</v>
      </c>
      <c r="D67" s="120">
        <v>339</v>
      </c>
      <c r="E67" s="120">
        <v>298</v>
      </c>
      <c r="F67" s="117">
        <f t="shared" si="2"/>
        <v>0.58274336283185835</v>
      </c>
      <c r="G67" s="117">
        <f t="shared" si="3"/>
        <v>0.72278523489932878</v>
      </c>
      <c r="H67" s="104">
        <f t="shared" si="4"/>
        <v>17.840000000000003</v>
      </c>
      <c r="I67" s="114">
        <f t="shared" si="5"/>
        <v>9.0306251581877994E-2</v>
      </c>
      <c r="K67" s="13"/>
      <c r="M67" s="4"/>
      <c r="N67" s="4"/>
      <c r="O67" s="4"/>
    </row>
    <row r="68" spans="1:15" x14ac:dyDescent="0.35">
      <c r="A68" s="9" t="s">
        <v>67</v>
      </c>
      <c r="B68" s="105"/>
      <c r="C68" s="105"/>
      <c r="D68" s="103">
        <v>5</v>
      </c>
      <c r="E68" s="103">
        <v>5</v>
      </c>
      <c r="F68" s="113">
        <f t="shared" si="2"/>
        <v>0</v>
      </c>
      <c r="G68" s="113">
        <f t="shared" si="3"/>
        <v>0</v>
      </c>
      <c r="H68" s="103"/>
      <c r="I68" s="113"/>
      <c r="K68" s="18"/>
      <c r="M68" s="4"/>
      <c r="N68" s="4"/>
      <c r="O68" s="4"/>
    </row>
    <row r="69" spans="1:15" x14ac:dyDescent="0.35">
      <c r="A69" s="7" t="s">
        <v>66</v>
      </c>
      <c r="B69" s="104"/>
      <c r="C69" s="104"/>
      <c r="D69" s="96">
        <v>5</v>
      </c>
      <c r="E69" s="96">
        <v>5</v>
      </c>
      <c r="F69" s="117">
        <f t="shared" si="2"/>
        <v>0</v>
      </c>
      <c r="G69" s="117">
        <f t="shared" si="3"/>
        <v>0</v>
      </c>
      <c r="H69" s="104"/>
      <c r="I69" s="114"/>
      <c r="K69" s="13"/>
      <c r="M69" s="4"/>
      <c r="N69" s="4"/>
      <c r="O69" s="4"/>
    </row>
    <row r="70" spans="1:15" x14ac:dyDescent="0.35">
      <c r="A70" s="7" t="s">
        <v>65</v>
      </c>
      <c r="B70" s="104"/>
      <c r="C70" s="104"/>
      <c r="D70" s="120"/>
      <c r="E70" s="120"/>
      <c r="F70" s="117" t="str">
        <f t="shared" si="2"/>
        <v/>
      </c>
      <c r="G70" s="117" t="str">
        <f t="shared" si="3"/>
        <v/>
      </c>
      <c r="H70" s="104"/>
      <c r="I70" s="114"/>
      <c r="K70" s="18"/>
      <c r="M70" s="12"/>
      <c r="N70" s="12"/>
      <c r="O70" s="12"/>
    </row>
    <row r="71" spans="1:15" x14ac:dyDescent="0.35">
      <c r="A71" s="9" t="s">
        <v>14</v>
      </c>
      <c r="B71" s="103">
        <v>3.5799999999999992</v>
      </c>
      <c r="C71" s="103">
        <v>2.83</v>
      </c>
      <c r="D71" s="119">
        <v>16</v>
      </c>
      <c r="E71" s="119">
        <v>16</v>
      </c>
      <c r="F71" s="113">
        <f t="shared" si="2"/>
        <v>0.22374999999999995</v>
      </c>
      <c r="G71" s="113">
        <f t="shared" si="3"/>
        <v>0.176875</v>
      </c>
      <c r="H71" s="103">
        <f>C71-B71</f>
        <v>-0.74999999999999911</v>
      </c>
      <c r="I71" s="113">
        <f>(C71/B71)-1</f>
        <v>-0.20949720670391037</v>
      </c>
      <c r="K71" s="13"/>
      <c r="M71" s="4"/>
      <c r="N71" s="4"/>
      <c r="O71" s="4"/>
    </row>
    <row r="72" spans="1:15" x14ac:dyDescent="0.35">
      <c r="A72" s="7" t="s">
        <v>58</v>
      </c>
      <c r="B72" s="104">
        <v>2.6299999999999994</v>
      </c>
      <c r="C72" s="104">
        <v>1.44</v>
      </c>
      <c r="D72" s="120">
        <v>3</v>
      </c>
      <c r="E72" s="120">
        <v>3</v>
      </c>
      <c r="F72" s="117">
        <f t="shared" si="2"/>
        <v>0.87666666666666648</v>
      </c>
      <c r="G72" s="117">
        <f t="shared" si="3"/>
        <v>0.48</v>
      </c>
      <c r="H72" s="104">
        <f>C72-B72</f>
        <v>-1.1899999999999995</v>
      </c>
      <c r="I72" s="114">
        <f>(C72/B72)-1</f>
        <v>-0.45247148288973371</v>
      </c>
      <c r="K72" s="3"/>
      <c r="L72" s="1"/>
      <c r="M72" s="1"/>
    </row>
    <row r="73" spans="1:15" x14ac:dyDescent="0.35">
      <c r="A73" s="10" t="s">
        <v>59</v>
      </c>
      <c r="B73" s="104">
        <v>0.95</v>
      </c>
      <c r="C73" s="104">
        <v>1.2300000000000002</v>
      </c>
      <c r="D73" s="96">
        <v>6</v>
      </c>
      <c r="E73" s="96">
        <v>6</v>
      </c>
      <c r="F73" s="117">
        <f t="shared" ref="F73:F74" si="6">IFERROR(B73/D73,"")</f>
        <v>0.15833333333333333</v>
      </c>
      <c r="G73" s="117">
        <f t="shared" ref="G73:G75" si="7">IFERROR(C73/E73,"")</f>
        <v>0.20500000000000004</v>
      </c>
      <c r="H73" s="104">
        <f>C73-B73</f>
        <v>0.28000000000000025</v>
      </c>
      <c r="I73" s="114">
        <f>(C73/B73)-1</f>
        <v>0.29473684210526341</v>
      </c>
      <c r="K73" s="3"/>
      <c r="L73" s="1"/>
      <c r="M73" s="1"/>
    </row>
    <row r="74" spans="1:15" x14ac:dyDescent="0.35">
      <c r="A74" s="10" t="s">
        <v>60</v>
      </c>
      <c r="B74" s="104"/>
      <c r="C74" s="104">
        <v>0.16</v>
      </c>
      <c r="D74" s="96">
        <v>7</v>
      </c>
      <c r="E74" s="96">
        <v>7</v>
      </c>
      <c r="F74" s="117">
        <f t="shared" si="6"/>
        <v>0</v>
      </c>
      <c r="G74" s="117">
        <f t="shared" si="7"/>
        <v>2.2857142857142857E-2</v>
      </c>
      <c r="H74" s="104">
        <f>C74-B74</f>
        <v>0.16</v>
      </c>
      <c r="I74" s="114"/>
      <c r="K74" s="3"/>
      <c r="L74" s="1"/>
      <c r="M74" s="1"/>
    </row>
    <row r="75" spans="1:15" x14ac:dyDescent="0.35">
      <c r="A75" s="19" t="s">
        <v>15</v>
      </c>
      <c r="B75" s="108">
        <v>21051.609999999997</v>
      </c>
      <c r="C75" s="108">
        <v>23006.210000000006</v>
      </c>
      <c r="D75" s="107">
        <v>27604</v>
      </c>
      <c r="E75" s="107">
        <v>27911</v>
      </c>
      <c r="F75" s="116">
        <f>IFERROR(B75/D75,"")</f>
        <v>0.76262896681640335</v>
      </c>
      <c r="G75" s="116">
        <f t="shared" si="7"/>
        <v>0.82427035935652637</v>
      </c>
      <c r="H75" s="107">
        <f>C75-B75</f>
        <v>1954.6000000000095</v>
      </c>
      <c r="I75" s="116">
        <f>(C75/B75)-1</f>
        <v>9.2848005449464921E-2</v>
      </c>
      <c r="K75" s="2"/>
      <c r="L75" s="1"/>
      <c r="M75" s="1"/>
    </row>
    <row r="76" spans="1:15" x14ac:dyDescent="0.35">
      <c r="K76" s="3"/>
      <c r="L76" s="1"/>
      <c r="M76" s="1"/>
    </row>
    <row r="77" spans="1:15" x14ac:dyDescent="0.35">
      <c r="K77" s="1"/>
      <c r="L77" s="1"/>
      <c r="M77" s="1"/>
    </row>
  </sheetData>
  <mergeCells count="5">
    <mergeCell ref="H6:I6"/>
    <mergeCell ref="A6:A7"/>
    <mergeCell ref="B6:C6"/>
    <mergeCell ref="D6:E6"/>
    <mergeCell ref="F6:G6"/>
  </mergeCells>
  <conditionalFormatting sqref="H8:I75">
    <cfRule type="cellIs" dxfId="1" priority="1" operator="lessThan">
      <formula>0</formula>
    </cfRule>
  </conditionalFormatting>
  <hyperlinks>
    <hyperlink ref="D1" location="ÍNDICE!A1" display="INDIC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zoomScaleNormal="100" workbookViewId="0">
      <selection activeCell="D1" sqref="D1"/>
    </sheetView>
  </sheetViews>
  <sheetFormatPr baseColWidth="10" defaultRowHeight="14.5" x14ac:dyDescent="0.35"/>
  <cols>
    <col min="1" max="1" width="27.54296875" customWidth="1"/>
    <col min="2" max="2" width="12.1796875" customWidth="1"/>
    <col min="3" max="3" width="12.453125" customWidth="1"/>
    <col min="6" max="6" width="14.7265625" style="30" bestFit="1" customWidth="1"/>
    <col min="8" max="8" width="13.81640625" customWidth="1"/>
    <col min="9" max="9" width="11.7265625" style="30" bestFit="1" customWidth="1"/>
    <col min="11" max="11" width="12.1796875" customWidth="1"/>
  </cols>
  <sheetData>
    <row r="1" spans="1:14" x14ac:dyDescent="0.35">
      <c r="C1" s="43" t="s">
        <v>124</v>
      </c>
      <c r="D1" s="152" t="s">
        <v>125</v>
      </c>
      <c r="E1" s="198" t="s">
        <v>217</v>
      </c>
      <c r="F1" t="s">
        <v>218</v>
      </c>
    </row>
    <row r="2" spans="1:14" x14ac:dyDescent="0.35">
      <c r="C2" s="43"/>
      <c r="D2" s="197"/>
      <c r="E2" s="198"/>
      <c r="F2" t="s">
        <v>238</v>
      </c>
    </row>
    <row r="3" spans="1:14" x14ac:dyDescent="0.35">
      <c r="C3" s="43"/>
      <c r="D3" s="197"/>
      <c r="E3" s="198"/>
      <c r="F3" t="s">
        <v>219</v>
      </c>
    </row>
    <row r="4" spans="1:14" x14ac:dyDescent="0.35">
      <c r="E4" s="30"/>
      <c r="F4" t="s">
        <v>246</v>
      </c>
    </row>
    <row r="5" spans="1:14" ht="23.5" x14ac:dyDescent="0.35">
      <c r="A5" s="14" t="s">
        <v>86</v>
      </c>
      <c r="B5" s="14"/>
      <c r="C5" s="1"/>
      <c r="D5" s="1"/>
      <c r="E5" s="1"/>
      <c r="F5" s="29"/>
      <c r="G5" s="1"/>
      <c r="H5" s="1"/>
      <c r="I5" s="29"/>
      <c r="K5" s="43"/>
      <c r="L5" s="44"/>
    </row>
    <row r="6" spans="1:14" ht="50.25" customHeight="1" x14ac:dyDescent="0.35">
      <c r="A6" s="261" t="s">
        <v>17</v>
      </c>
      <c r="B6" s="261" t="s">
        <v>252</v>
      </c>
      <c r="C6" s="261"/>
      <c r="D6" s="255" t="s">
        <v>212</v>
      </c>
      <c r="E6" s="255"/>
      <c r="F6" s="255" t="s">
        <v>256</v>
      </c>
      <c r="G6" s="255"/>
      <c r="H6" s="255" t="s">
        <v>254</v>
      </c>
      <c r="I6" s="255"/>
      <c r="J6" s="129"/>
      <c r="K6" s="121"/>
      <c r="L6" s="4"/>
      <c r="M6" s="4"/>
      <c r="N6" s="4"/>
    </row>
    <row r="7" spans="1:14" x14ac:dyDescent="0.35">
      <c r="A7" s="261"/>
      <c r="B7" s="81">
        <v>2019</v>
      </c>
      <c r="C7" s="81">
        <v>2020</v>
      </c>
      <c r="D7" s="81">
        <v>2019</v>
      </c>
      <c r="E7" s="81">
        <v>2020</v>
      </c>
      <c r="F7" s="122">
        <v>2019</v>
      </c>
      <c r="G7" s="81">
        <v>2020</v>
      </c>
      <c r="H7" s="81" t="s">
        <v>163</v>
      </c>
      <c r="I7" s="83" t="s">
        <v>164</v>
      </c>
      <c r="J7" s="130"/>
      <c r="K7" s="121"/>
      <c r="L7" s="4"/>
      <c r="M7" s="4"/>
      <c r="N7" s="4"/>
    </row>
    <row r="8" spans="1:14" x14ac:dyDescent="0.35">
      <c r="A8" s="5" t="s">
        <v>0</v>
      </c>
      <c r="B8" s="103">
        <v>1059.06</v>
      </c>
      <c r="C8" s="103">
        <v>1158.55</v>
      </c>
      <c r="D8" s="103">
        <v>1622</v>
      </c>
      <c r="E8" s="103">
        <v>1516</v>
      </c>
      <c r="F8" s="113">
        <f>IFERROR(B8/D8,"")</f>
        <v>0.65293464858199746</v>
      </c>
      <c r="G8" s="113">
        <f>IFERROR(C8/E8,"")</f>
        <v>0.76421503957783643</v>
      </c>
      <c r="H8" s="103">
        <f t="shared" ref="H8:H39" si="0">C8-B8</f>
        <v>99.490000000000009</v>
      </c>
      <c r="I8" s="113">
        <f t="shared" ref="I8:I33" si="1">(C8/B8)-1</f>
        <v>9.3941797443015451E-2</v>
      </c>
      <c r="K8" s="110"/>
      <c r="N8" s="4"/>
    </row>
    <row r="9" spans="1:14" x14ac:dyDescent="0.35">
      <c r="A9" s="7" t="s">
        <v>18</v>
      </c>
      <c r="B9" s="104">
        <v>15.01</v>
      </c>
      <c r="C9" s="96">
        <v>22.1</v>
      </c>
      <c r="D9" s="96">
        <v>38</v>
      </c>
      <c r="E9" s="96">
        <v>49</v>
      </c>
      <c r="F9" s="117">
        <f>IFERROR(B9/D9,"")</f>
        <v>0.39500000000000002</v>
      </c>
      <c r="G9" s="117">
        <f t="shared" ref="G9:G72" si="2">IFERROR(C9/E9,"")</f>
        <v>0.45102040816326533</v>
      </c>
      <c r="H9" s="104">
        <f t="shared" si="0"/>
        <v>7.0900000000000016</v>
      </c>
      <c r="I9" s="114">
        <f t="shared" si="1"/>
        <v>0.47235176548967361</v>
      </c>
      <c r="K9" s="66"/>
      <c r="N9" s="4"/>
    </row>
    <row r="10" spans="1:14" x14ac:dyDescent="0.35">
      <c r="A10" s="7" t="s">
        <v>19</v>
      </c>
      <c r="B10" s="104">
        <v>3.8699999999999997</v>
      </c>
      <c r="C10" s="96">
        <v>15.1</v>
      </c>
      <c r="D10" s="96">
        <v>31</v>
      </c>
      <c r="E10" s="96">
        <v>31</v>
      </c>
      <c r="F10" s="117">
        <f t="shared" ref="F10:F73" si="3">IFERROR(B10/D10,"")</f>
        <v>0.12483870967741935</v>
      </c>
      <c r="G10" s="117">
        <f t="shared" si="2"/>
        <v>0.48709677419354835</v>
      </c>
      <c r="H10" s="104">
        <f t="shared" si="0"/>
        <v>11.23</v>
      </c>
      <c r="I10" s="114">
        <f t="shared" si="1"/>
        <v>2.9018087855297159</v>
      </c>
      <c r="K10" s="66"/>
      <c r="N10" s="4"/>
    </row>
    <row r="11" spans="1:14" x14ac:dyDescent="0.35">
      <c r="A11" s="7" t="s">
        <v>20</v>
      </c>
      <c r="B11" s="104">
        <v>151.39000000000004</v>
      </c>
      <c r="C11" s="96">
        <v>138.91</v>
      </c>
      <c r="D11" s="96">
        <v>152</v>
      </c>
      <c r="E11" s="96">
        <v>141</v>
      </c>
      <c r="F11" s="117">
        <f t="shared" si="3"/>
        <v>0.99598684210526345</v>
      </c>
      <c r="G11" s="117">
        <f t="shared" si="2"/>
        <v>0.98517730496453904</v>
      </c>
      <c r="H11" s="104">
        <f t="shared" si="0"/>
        <v>-12.480000000000047</v>
      </c>
      <c r="I11" s="114">
        <f t="shared" si="1"/>
        <v>-8.2436092212167522E-2</v>
      </c>
      <c r="K11" s="66"/>
      <c r="N11" s="4"/>
    </row>
    <row r="12" spans="1:14" x14ac:dyDescent="0.35">
      <c r="A12" s="7" t="s">
        <v>21</v>
      </c>
      <c r="B12" s="104">
        <v>14.139999999999999</v>
      </c>
      <c r="C12" s="96">
        <v>29.009999999999998</v>
      </c>
      <c r="D12" s="96">
        <v>105</v>
      </c>
      <c r="E12" s="96">
        <v>117</v>
      </c>
      <c r="F12" s="117">
        <f t="shared" si="3"/>
        <v>0.13466666666666666</v>
      </c>
      <c r="G12" s="117">
        <f t="shared" si="2"/>
        <v>0.24794871794871792</v>
      </c>
      <c r="H12" s="104">
        <f t="shared" si="0"/>
        <v>14.87</v>
      </c>
      <c r="I12" s="114">
        <f t="shared" si="1"/>
        <v>1.0516265912305518</v>
      </c>
      <c r="K12" s="66"/>
      <c r="N12" s="4"/>
    </row>
    <row r="13" spans="1:14" x14ac:dyDescent="0.35">
      <c r="A13" s="7" t="s">
        <v>22</v>
      </c>
      <c r="B13" s="104">
        <v>77.889999999999986</v>
      </c>
      <c r="C13" s="96">
        <v>149.66999999999999</v>
      </c>
      <c r="D13" s="96">
        <v>275</v>
      </c>
      <c r="E13" s="96">
        <v>258</v>
      </c>
      <c r="F13" s="117">
        <f t="shared" si="3"/>
        <v>0.28323636363636356</v>
      </c>
      <c r="G13" s="117">
        <f t="shared" si="2"/>
        <v>0.58011627906976737</v>
      </c>
      <c r="H13" s="104">
        <f t="shared" si="0"/>
        <v>71.78</v>
      </c>
      <c r="I13" s="114">
        <f t="shared" si="1"/>
        <v>0.92155604057003493</v>
      </c>
      <c r="K13" s="66"/>
      <c r="N13" s="4"/>
    </row>
    <row r="14" spans="1:14" x14ac:dyDescent="0.35">
      <c r="A14" s="7" t="s">
        <v>23</v>
      </c>
      <c r="B14" s="104">
        <v>57.059999999999995</v>
      </c>
      <c r="C14" s="96">
        <v>53.580000000000005</v>
      </c>
      <c r="D14" s="96">
        <v>177</v>
      </c>
      <c r="E14" s="96">
        <v>95</v>
      </c>
      <c r="F14" s="117">
        <f t="shared" si="3"/>
        <v>0.32237288135593217</v>
      </c>
      <c r="G14" s="117">
        <f t="shared" si="2"/>
        <v>0.56400000000000006</v>
      </c>
      <c r="H14" s="104">
        <f t="shared" si="0"/>
        <v>-3.4799999999999898</v>
      </c>
      <c r="I14" s="114">
        <f t="shared" si="1"/>
        <v>-6.0988433228180705E-2</v>
      </c>
      <c r="K14" s="66"/>
      <c r="N14" s="4"/>
    </row>
    <row r="15" spans="1:14" x14ac:dyDescent="0.35">
      <c r="A15" s="7" t="s">
        <v>24</v>
      </c>
      <c r="B15" s="104">
        <v>6.4700000000000006</v>
      </c>
      <c r="C15" s="96">
        <v>43.370000000000005</v>
      </c>
      <c r="D15" s="96">
        <v>110</v>
      </c>
      <c r="E15" s="96">
        <v>139</v>
      </c>
      <c r="F15" s="117">
        <f t="shared" si="3"/>
        <v>5.8818181818181825E-2</v>
      </c>
      <c r="G15" s="117">
        <f t="shared" si="2"/>
        <v>0.31201438848920865</v>
      </c>
      <c r="H15" s="104">
        <f t="shared" si="0"/>
        <v>36.900000000000006</v>
      </c>
      <c r="I15" s="114">
        <f t="shared" si="1"/>
        <v>5.7032457496136013</v>
      </c>
      <c r="K15" s="66"/>
      <c r="N15" s="4"/>
    </row>
    <row r="16" spans="1:14" x14ac:dyDescent="0.35">
      <c r="A16" s="7" t="s">
        <v>25</v>
      </c>
      <c r="B16" s="104">
        <v>733.22999999999979</v>
      </c>
      <c r="C16" s="96">
        <v>706.81</v>
      </c>
      <c r="D16" s="96">
        <v>734</v>
      </c>
      <c r="E16" s="96">
        <v>686</v>
      </c>
      <c r="F16" s="117">
        <f t="shared" si="3"/>
        <v>0.99895095367847386</v>
      </c>
      <c r="G16" s="117">
        <f t="shared" si="2"/>
        <v>1.0303352769679299</v>
      </c>
      <c r="H16" s="104">
        <f t="shared" si="0"/>
        <v>-26.419999999999845</v>
      </c>
      <c r="I16" s="114">
        <f t="shared" si="1"/>
        <v>-3.6032350012956127E-2</v>
      </c>
      <c r="K16" s="66"/>
      <c r="N16" s="4"/>
    </row>
    <row r="17" spans="1:14" x14ac:dyDescent="0.35">
      <c r="A17" s="5" t="s">
        <v>1</v>
      </c>
      <c r="B17" s="103">
        <v>1108.32</v>
      </c>
      <c r="C17" s="103">
        <v>1119.48</v>
      </c>
      <c r="D17" s="103">
        <v>1135</v>
      </c>
      <c r="E17" s="103">
        <v>1125</v>
      </c>
      <c r="F17" s="113">
        <f t="shared" si="3"/>
        <v>0.97649339207048458</v>
      </c>
      <c r="G17" s="113">
        <f t="shared" si="2"/>
        <v>0.99509333333333339</v>
      </c>
      <c r="H17" s="103">
        <f t="shared" si="0"/>
        <v>11.160000000000082</v>
      </c>
      <c r="I17" s="167">
        <f t="shared" si="1"/>
        <v>1.0069294066695544E-2</v>
      </c>
      <c r="K17" s="110"/>
      <c r="N17" s="4"/>
    </row>
    <row r="18" spans="1:14" x14ac:dyDescent="0.35">
      <c r="A18" s="7" t="s">
        <v>26</v>
      </c>
      <c r="B18" s="104">
        <v>133.54999999999995</v>
      </c>
      <c r="C18" s="104">
        <v>121.91999999999996</v>
      </c>
      <c r="D18" s="96">
        <v>131</v>
      </c>
      <c r="E18" s="96">
        <v>122</v>
      </c>
      <c r="F18" s="117">
        <f t="shared" si="3"/>
        <v>1.0194656488549614</v>
      </c>
      <c r="G18" s="117">
        <f t="shared" si="2"/>
        <v>0.99934426229508166</v>
      </c>
      <c r="H18" s="104">
        <f t="shared" si="0"/>
        <v>-11.629999999999995</v>
      </c>
      <c r="I18" s="114">
        <f t="shared" si="1"/>
        <v>-8.7083489329839003E-2</v>
      </c>
      <c r="K18" s="66"/>
      <c r="N18" s="4"/>
    </row>
    <row r="19" spans="1:14" x14ac:dyDescent="0.35">
      <c r="A19" s="7" t="s">
        <v>27</v>
      </c>
      <c r="B19" s="104">
        <v>22.909999999999997</v>
      </c>
      <c r="C19" s="96">
        <v>21.29</v>
      </c>
      <c r="D19" s="96">
        <v>34</v>
      </c>
      <c r="E19" s="96">
        <v>27</v>
      </c>
      <c r="F19" s="117">
        <f t="shared" si="3"/>
        <v>0.6738235294117646</v>
      </c>
      <c r="G19" s="117">
        <f t="shared" si="2"/>
        <v>0.78851851851851851</v>
      </c>
      <c r="H19" s="104">
        <f t="shared" si="0"/>
        <v>-1.6199999999999974</v>
      </c>
      <c r="I19" s="114">
        <f t="shared" si="1"/>
        <v>-7.0711479703186253E-2</v>
      </c>
      <c r="K19" s="66"/>
      <c r="N19" s="4"/>
    </row>
    <row r="20" spans="1:14" x14ac:dyDescent="0.35">
      <c r="A20" s="7" t="s">
        <v>28</v>
      </c>
      <c r="B20" s="104">
        <v>951.86</v>
      </c>
      <c r="C20" s="96">
        <v>976.27</v>
      </c>
      <c r="D20" s="96">
        <v>970</v>
      </c>
      <c r="E20" s="96">
        <v>976</v>
      </c>
      <c r="F20" s="117">
        <f t="shared" si="3"/>
        <v>0.98129896907216496</v>
      </c>
      <c r="G20" s="117">
        <f t="shared" si="2"/>
        <v>1.0002766393442624</v>
      </c>
      <c r="H20" s="104">
        <f t="shared" si="0"/>
        <v>24.409999999999968</v>
      </c>
      <c r="I20" s="114">
        <f t="shared" si="1"/>
        <v>2.5644527556573316E-2</v>
      </c>
      <c r="K20" s="66"/>
      <c r="N20" s="4"/>
    </row>
    <row r="21" spans="1:14" x14ac:dyDescent="0.35">
      <c r="A21" s="9" t="s">
        <v>68</v>
      </c>
      <c r="B21" s="103">
        <v>0.1</v>
      </c>
      <c r="C21" s="103">
        <v>1.2299999999999998</v>
      </c>
      <c r="D21" s="105"/>
      <c r="E21" s="105"/>
      <c r="F21" s="113" t="str">
        <f t="shared" si="3"/>
        <v/>
      </c>
      <c r="G21" s="113" t="str">
        <f t="shared" si="2"/>
        <v/>
      </c>
      <c r="H21" s="103">
        <f t="shared" si="0"/>
        <v>1.1299999999999997</v>
      </c>
      <c r="I21" s="113">
        <f>(C21/B21)-1</f>
        <v>11.299999999999997</v>
      </c>
      <c r="K21" s="110"/>
      <c r="N21" s="4"/>
    </row>
    <row r="22" spans="1:14" x14ac:dyDescent="0.35">
      <c r="A22" s="7" t="s">
        <v>69</v>
      </c>
      <c r="B22" s="104">
        <v>0.1</v>
      </c>
      <c r="C22" s="96">
        <v>1.2299999999999998</v>
      </c>
      <c r="D22" s="96"/>
      <c r="E22" s="96"/>
      <c r="F22" s="117" t="str">
        <f t="shared" si="3"/>
        <v/>
      </c>
      <c r="G22" s="117" t="str">
        <f t="shared" si="2"/>
        <v/>
      </c>
      <c r="H22" s="104">
        <f t="shared" si="0"/>
        <v>1.1299999999999997</v>
      </c>
      <c r="I22" s="114">
        <f t="shared" si="1"/>
        <v>11.299999999999997</v>
      </c>
      <c r="K22" s="66"/>
      <c r="N22" s="4"/>
    </row>
    <row r="23" spans="1:14" x14ac:dyDescent="0.35">
      <c r="A23" s="9" t="s">
        <v>2</v>
      </c>
      <c r="B23" s="103">
        <v>841.27000000000044</v>
      </c>
      <c r="C23" s="103">
        <v>798.74999999999989</v>
      </c>
      <c r="D23" s="103">
        <v>1594</v>
      </c>
      <c r="E23" s="103">
        <v>1570</v>
      </c>
      <c r="F23" s="113">
        <f t="shared" si="3"/>
        <v>0.52777289836888364</v>
      </c>
      <c r="G23" s="113">
        <f t="shared" si="2"/>
        <v>0.50875796178343946</v>
      </c>
      <c r="H23" s="103">
        <f t="shared" si="0"/>
        <v>-42.52000000000055</v>
      </c>
      <c r="I23" s="113">
        <f t="shared" si="1"/>
        <v>-5.0542631973088947E-2</v>
      </c>
      <c r="K23" s="110"/>
      <c r="N23" s="4"/>
    </row>
    <row r="24" spans="1:14" x14ac:dyDescent="0.35">
      <c r="A24" s="7" t="s">
        <v>29</v>
      </c>
      <c r="B24" s="104">
        <v>107.23000000000003</v>
      </c>
      <c r="C24" s="96">
        <v>99.799999999999983</v>
      </c>
      <c r="D24" s="96">
        <v>356</v>
      </c>
      <c r="E24" s="96">
        <v>331</v>
      </c>
      <c r="F24" s="117">
        <f t="shared" si="3"/>
        <v>0.30120786516853942</v>
      </c>
      <c r="G24" s="117">
        <f t="shared" si="2"/>
        <v>0.30151057401812681</v>
      </c>
      <c r="H24" s="104">
        <f t="shared" si="0"/>
        <v>-7.4300000000000495</v>
      </c>
      <c r="I24" s="114">
        <f t="shared" si="1"/>
        <v>-6.9290310547421852E-2</v>
      </c>
      <c r="K24" s="66"/>
      <c r="N24" s="4"/>
    </row>
    <row r="25" spans="1:14" x14ac:dyDescent="0.35">
      <c r="A25" s="7" t="s">
        <v>30</v>
      </c>
      <c r="B25" s="104">
        <v>7.35</v>
      </c>
      <c r="C25" s="96">
        <v>8</v>
      </c>
      <c r="D25" s="96">
        <v>101</v>
      </c>
      <c r="E25" s="96">
        <v>100</v>
      </c>
      <c r="F25" s="117">
        <f t="shared" si="3"/>
        <v>7.2772277227722768E-2</v>
      </c>
      <c r="G25" s="117">
        <f t="shared" si="2"/>
        <v>0.08</v>
      </c>
      <c r="H25" s="104">
        <f t="shared" si="0"/>
        <v>0.65000000000000036</v>
      </c>
      <c r="I25" s="114">
        <f t="shared" si="1"/>
        <v>8.8435374149659962E-2</v>
      </c>
      <c r="K25" s="66"/>
      <c r="N25" s="4"/>
    </row>
    <row r="26" spans="1:14" x14ac:dyDescent="0.35">
      <c r="A26" s="7" t="s">
        <v>31</v>
      </c>
      <c r="B26" s="104">
        <v>726.6900000000004</v>
      </c>
      <c r="C26" s="96">
        <v>690.94999999999993</v>
      </c>
      <c r="D26" s="96">
        <v>1137</v>
      </c>
      <c r="E26" s="96">
        <v>1139</v>
      </c>
      <c r="F26" s="117">
        <f t="shared" si="3"/>
        <v>0.63912928759894494</v>
      </c>
      <c r="G26" s="117">
        <f t="shared" si="2"/>
        <v>0.60662862159789288</v>
      </c>
      <c r="H26" s="104">
        <f t="shared" si="0"/>
        <v>-35.740000000000464</v>
      </c>
      <c r="I26" s="114">
        <f t="shared" si="1"/>
        <v>-4.9181907002986747E-2</v>
      </c>
      <c r="K26" s="66"/>
      <c r="N26" s="4"/>
    </row>
    <row r="27" spans="1:14" x14ac:dyDescent="0.35">
      <c r="A27" s="9" t="s">
        <v>3</v>
      </c>
      <c r="B27" s="103">
        <v>44.47</v>
      </c>
      <c r="C27" s="103">
        <v>41.87</v>
      </c>
      <c r="D27" s="103">
        <v>111</v>
      </c>
      <c r="E27" s="103">
        <v>102</v>
      </c>
      <c r="F27" s="113">
        <f t="shared" si="3"/>
        <v>0.40063063063063065</v>
      </c>
      <c r="G27" s="113">
        <f t="shared" si="2"/>
        <v>0.41049019607843135</v>
      </c>
      <c r="H27" s="103">
        <f t="shared" si="0"/>
        <v>-2.6000000000000014</v>
      </c>
      <c r="I27" s="113">
        <f t="shared" si="1"/>
        <v>-5.84663818304475E-2</v>
      </c>
      <c r="K27" s="110"/>
      <c r="N27" s="4"/>
    </row>
    <row r="28" spans="1:14" x14ac:dyDescent="0.35">
      <c r="A28" s="7" t="s">
        <v>32</v>
      </c>
      <c r="B28" s="104">
        <v>0.8</v>
      </c>
      <c r="C28" s="96">
        <v>0.49</v>
      </c>
      <c r="D28" s="96">
        <v>4</v>
      </c>
      <c r="E28" s="96">
        <v>4</v>
      </c>
      <c r="F28" s="117">
        <f t="shared" si="3"/>
        <v>0.2</v>
      </c>
      <c r="G28" s="117">
        <f t="shared" si="2"/>
        <v>0.1225</v>
      </c>
      <c r="H28" s="104">
        <f t="shared" si="0"/>
        <v>-0.31000000000000005</v>
      </c>
      <c r="I28" s="114">
        <f t="shared" si="1"/>
        <v>-0.38750000000000007</v>
      </c>
      <c r="K28" s="66"/>
      <c r="N28" s="4"/>
    </row>
    <row r="29" spans="1:14" x14ac:dyDescent="0.35">
      <c r="A29" s="7" t="s">
        <v>33</v>
      </c>
      <c r="B29" s="104">
        <v>11.049999999999999</v>
      </c>
      <c r="C29" s="96">
        <v>11.170000000000002</v>
      </c>
      <c r="D29" s="96">
        <v>38</v>
      </c>
      <c r="E29" s="96">
        <v>34</v>
      </c>
      <c r="F29" s="117">
        <f t="shared" si="3"/>
        <v>0.29078947368421049</v>
      </c>
      <c r="G29" s="117">
        <f t="shared" si="2"/>
        <v>0.32852941176470596</v>
      </c>
      <c r="H29" s="104">
        <f t="shared" si="0"/>
        <v>0.12000000000000277</v>
      </c>
      <c r="I29" s="114">
        <f t="shared" si="1"/>
        <v>1.0859728506787514E-2</v>
      </c>
      <c r="K29" s="66"/>
      <c r="N29" s="4"/>
    </row>
    <row r="30" spans="1:14" x14ac:dyDescent="0.35">
      <c r="A30" s="7" t="s">
        <v>34</v>
      </c>
      <c r="B30" s="104">
        <v>3.8000000000000003</v>
      </c>
      <c r="C30" s="96">
        <v>3.2</v>
      </c>
      <c r="D30" s="96">
        <v>10</v>
      </c>
      <c r="E30" s="96">
        <v>8</v>
      </c>
      <c r="F30" s="117">
        <f t="shared" si="3"/>
        <v>0.38</v>
      </c>
      <c r="G30" s="117">
        <f t="shared" si="2"/>
        <v>0.4</v>
      </c>
      <c r="H30" s="104">
        <f t="shared" si="0"/>
        <v>-0.60000000000000009</v>
      </c>
      <c r="I30" s="114">
        <f t="shared" si="1"/>
        <v>-0.15789473684210531</v>
      </c>
      <c r="K30" s="66"/>
      <c r="N30" s="4"/>
    </row>
    <row r="31" spans="1:14" x14ac:dyDescent="0.35">
      <c r="A31" s="7" t="s">
        <v>61</v>
      </c>
      <c r="B31" s="104">
        <v>4.8899999999999997</v>
      </c>
      <c r="C31" s="96">
        <v>4.3099999999999996</v>
      </c>
      <c r="D31" s="96">
        <v>5</v>
      </c>
      <c r="E31" s="96">
        <v>4</v>
      </c>
      <c r="F31" s="117">
        <f t="shared" si="3"/>
        <v>0.97799999999999998</v>
      </c>
      <c r="G31" s="117">
        <f t="shared" si="2"/>
        <v>1.0774999999999999</v>
      </c>
      <c r="H31" s="104">
        <f t="shared" si="0"/>
        <v>-0.58000000000000007</v>
      </c>
      <c r="I31" s="114">
        <f t="shared" si="1"/>
        <v>-0.11860940695296529</v>
      </c>
      <c r="K31" s="66"/>
      <c r="N31" s="4"/>
    </row>
    <row r="32" spans="1:14" x14ac:dyDescent="0.35">
      <c r="A32" s="7" t="s">
        <v>35</v>
      </c>
      <c r="B32" s="104">
        <v>6.8500000000000005</v>
      </c>
      <c r="C32" s="96">
        <v>6.44</v>
      </c>
      <c r="D32" s="96">
        <v>26</v>
      </c>
      <c r="E32" s="96">
        <v>26</v>
      </c>
      <c r="F32" s="117">
        <f t="shared" si="3"/>
        <v>0.26346153846153847</v>
      </c>
      <c r="G32" s="117">
        <f t="shared" si="2"/>
        <v>0.24769230769230771</v>
      </c>
      <c r="H32" s="104">
        <f t="shared" si="0"/>
        <v>-0.41000000000000014</v>
      </c>
      <c r="I32" s="114">
        <f t="shared" si="1"/>
        <v>-5.9854014598540117E-2</v>
      </c>
      <c r="K32" s="66"/>
      <c r="N32" s="4"/>
    </row>
    <row r="33" spans="1:14" x14ac:dyDescent="0.35">
      <c r="A33" s="7" t="s">
        <v>62</v>
      </c>
      <c r="B33" s="104">
        <v>1.54</v>
      </c>
      <c r="C33" s="96">
        <v>1.47</v>
      </c>
      <c r="D33" s="96">
        <v>15</v>
      </c>
      <c r="E33" s="96">
        <v>13</v>
      </c>
      <c r="F33" s="117">
        <f t="shared" si="3"/>
        <v>0.10266666666666667</v>
      </c>
      <c r="G33" s="117">
        <f t="shared" si="2"/>
        <v>0.11307692307692307</v>
      </c>
      <c r="H33" s="104">
        <f t="shared" si="0"/>
        <v>-7.0000000000000062E-2</v>
      </c>
      <c r="I33" s="114">
        <f t="shared" si="1"/>
        <v>-4.5454545454545525E-2</v>
      </c>
      <c r="K33" s="66"/>
      <c r="L33" s="31"/>
      <c r="N33" s="4"/>
    </row>
    <row r="34" spans="1:14" x14ac:dyDescent="0.35">
      <c r="A34" s="7" t="s">
        <v>36</v>
      </c>
      <c r="B34" s="104">
        <v>2.02</v>
      </c>
      <c r="C34" s="96">
        <v>2.02</v>
      </c>
      <c r="D34" s="96">
        <v>2</v>
      </c>
      <c r="E34" s="96">
        <v>2</v>
      </c>
      <c r="F34" s="117">
        <f t="shared" si="3"/>
        <v>1.01</v>
      </c>
      <c r="G34" s="117">
        <f t="shared" si="2"/>
        <v>1.01</v>
      </c>
      <c r="H34" s="104">
        <f t="shared" si="0"/>
        <v>0</v>
      </c>
      <c r="I34" s="114"/>
      <c r="K34" s="66"/>
      <c r="L34" s="31"/>
      <c r="N34" s="4"/>
    </row>
    <row r="35" spans="1:14" x14ac:dyDescent="0.35">
      <c r="A35" s="7" t="s">
        <v>37</v>
      </c>
      <c r="B35" s="104">
        <v>2.4500000000000006</v>
      </c>
      <c r="C35" s="96">
        <v>2.34</v>
      </c>
      <c r="D35" s="96"/>
      <c r="E35" s="96"/>
      <c r="F35" s="117" t="str">
        <f t="shared" si="3"/>
        <v/>
      </c>
      <c r="G35" s="117" t="str">
        <f t="shared" si="2"/>
        <v/>
      </c>
      <c r="H35" s="104">
        <f t="shared" si="0"/>
        <v>-0.11000000000000076</v>
      </c>
      <c r="I35" s="114">
        <f t="shared" ref="I35:I53" si="4">(C35/B35)-1</f>
        <v>-4.4897959183673786E-2</v>
      </c>
      <c r="K35" s="66"/>
      <c r="L35" s="31"/>
      <c r="N35" s="31"/>
    </row>
    <row r="36" spans="1:14" x14ac:dyDescent="0.35">
      <c r="A36" s="7" t="s">
        <v>38</v>
      </c>
      <c r="B36" s="104">
        <v>11.069999999999999</v>
      </c>
      <c r="C36" s="96">
        <v>10.429999999999998</v>
      </c>
      <c r="D36" s="96">
        <v>11</v>
      </c>
      <c r="E36" s="96">
        <v>11</v>
      </c>
      <c r="F36" s="117">
        <f t="shared" si="3"/>
        <v>1.0063636363636361</v>
      </c>
      <c r="G36" s="117">
        <f t="shared" si="2"/>
        <v>0.94818181818181801</v>
      </c>
      <c r="H36" s="104">
        <f t="shared" si="0"/>
        <v>-0.64000000000000057</v>
      </c>
      <c r="I36" s="114">
        <f t="shared" si="4"/>
        <v>-5.7813911472448076E-2</v>
      </c>
      <c r="K36" s="66"/>
      <c r="L36" s="31"/>
      <c r="N36" s="31"/>
    </row>
    <row r="37" spans="1:14" x14ac:dyDescent="0.35">
      <c r="A37" s="9" t="s">
        <v>4</v>
      </c>
      <c r="B37" s="103">
        <v>328.28999999999996</v>
      </c>
      <c r="C37" s="103">
        <v>376.84000000000003</v>
      </c>
      <c r="D37" s="103">
        <v>454</v>
      </c>
      <c r="E37" s="103">
        <v>423</v>
      </c>
      <c r="F37" s="113">
        <f t="shared" si="3"/>
        <v>0.72310572687224661</v>
      </c>
      <c r="G37" s="113">
        <f t="shared" si="2"/>
        <v>0.89087470449172579</v>
      </c>
      <c r="H37" s="103">
        <f t="shared" si="0"/>
        <v>48.550000000000068</v>
      </c>
      <c r="I37" s="113">
        <f t="shared" si="4"/>
        <v>0.14788753845685232</v>
      </c>
      <c r="K37" s="110"/>
      <c r="L37" s="31"/>
      <c r="N37" s="31"/>
    </row>
    <row r="38" spans="1:14" x14ac:dyDescent="0.35">
      <c r="A38" s="7" t="s">
        <v>39</v>
      </c>
      <c r="B38" s="104">
        <v>146.82</v>
      </c>
      <c r="C38" s="96">
        <v>173.33000000000004</v>
      </c>
      <c r="D38" s="96">
        <v>245</v>
      </c>
      <c r="E38" s="96">
        <v>215</v>
      </c>
      <c r="F38" s="117">
        <f t="shared" si="3"/>
        <v>0.59926530612244899</v>
      </c>
      <c r="G38" s="117">
        <f t="shared" si="2"/>
        <v>0.80618604651162806</v>
      </c>
      <c r="H38" s="104">
        <f t="shared" si="0"/>
        <v>26.510000000000048</v>
      </c>
      <c r="I38" s="114">
        <f t="shared" si="4"/>
        <v>0.18056123143985858</v>
      </c>
      <c r="K38" s="66"/>
      <c r="L38" s="31"/>
      <c r="N38" s="31"/>
    </row>
    <row r="39" spans="1:14" x14ac:dyDescent="0.35">
      <c r="A39" s="7" t="s">
        <v>40</v>
      </c>
      <c r="B39" s="104">
        <v>2.2200000000000002</v>
      </c>
      <c r="C39" s="96">
        <v>12.130000000000004</v>
      </c>
      <c r="D39" s="96">
        <v>26</v>
      </c>
      <c r="E39" s="96">
        <v>9</v>
      </c>
      <c r="F39" s="117">
        <f t="shared" si="3"/>
        <v>8.5384615384615392E-2</v>
      </c>
      <c r="G39" s="117">
        <f t="shared" si="2"/>
        <v>1.3477777777777782</v>
      </c>
      <c r="H39" s="104">
        <f t="shared" si="0"/>
        <v>9.9100000000000037</v>
      </c>
      <c r="I39" s="114">
        <f t="shared" si="4"/>
        <v>4.4639639639639652</v>
      </c>
      <c r="K39" s="66"/>
      <c r="L39" s="31"/>
      <c r="N39" s="31"/>
    </row>
    <row r="40" spans="1:14" x14ac:dyDescent="0.35">
      <c r="A40" s="7" t="s">
        <v>41</v>
      </c>
      <c r="B40" s="104">
        <v>53.139999999999986</v>
      </c>
      <c r="C40" s="96">
        <v>52.470000000000006</v>
      </c>
      <c r="D40" s="96">
        <v>54</v>
      </c>
      <c r="E40" s="96">
        <v>52</v>
      </c>
      <c r="F40" s="117">
        <f t="shared" si="3"/>
        <v>0.98407407407407377</v>
      </c>
      <c r="G40" s="117">
        <f t="shared" si="2"/>
        <v>1.0090384615384616</v>
      </c>
      <c r="H40" s="104">
        <f t="shared" ref="H40:H75" si="5">C40-B40</f>
        <v>-0.66999999999998039</v>
      </c>
      <c r="I40" s="114">
        <f t="shared" si="4"/>
        <v>-1.2608204742190043E-2</v>
      </c>
      <c r="K40" s="66"/>
      <c r="L40" s="31"/>
      <c r="N40" s="31"/>
    </row>
    <row r="41" spans="1:14" x14ac:dyDescent="0.35">
      <c r="A41" s="7" t="s">
        <v>42</v>
      </c>
      <c r="B41" s="104">
        <v>0.19</v>
      </c>
      <c r="C41" s="96">
        <v>0.71</v>
      </c>
      <c r="D41" s="96"/>
      <c r="E41" s="96">
        <v>1</v>
      </c>
      <c r="F41" s="117" t="str">
        <f t="shared" si="3"/>
        <v/>
      </c>
      <c r="G41" s="117">
        <f t="shared" si="2"/>
        <v>0.71</v>
      </c>
      <c r="H41" s="104">
        <f t="shared" si="5"/>
        <v>0.52</v>
      </c>
      <c r="I41" s="114">
        <f t="shared" si="4"/>
        <v>2.7368421052631575</v>
      </c>
      <c r="K41" s="66"/>
      <c r="L41" s="31"/>
      <c r="N41" s="31"/>
    </row>
    <row r="42" spans="1:14" x14ac:dyDescent="0.35">
      <c r="A42" s="7" t="s">
        <v>43</v>
      </c>
      <c r="B42" s="104">
        <v>125.92000000000002</v>
      </c>
      <c r="C42" s="96">
        <v>138.20000000000002</v>
      </c>
      <c r="D42" s="96">
        <v>129</v>
      </c>
      <c r="E42" s="96">
        <v>146</v>
      </c>
      <c r="F42" s="117">
        <f t="shared" si="3"/>
        <v>0.97612403100775202</v>
      </c>
      <c r="G42" s="117">
        <f t="shared" si="2"/>
        <v>0.94657534246575359</v>
      </c>
      <c r="H42" s="104">
        <f t="shared" si="5"/>
        <v>12.280000000000001</v>
      </c>
      <c r="I42" s="114">
        <f t="shared" si="4"/>
        <v>9.7522236340533697E-2</v>
      </c>
      <c r="K42" s="66"/>
      <c r="L42" s="31"/>
      <c r="N42" s="31"/>
    </row>
    <row r="43" spans="1:14" x14ac:dyDescent="0.35">
      <c r="A43" s="9" t="s">
        <v>5</v>
      </c>
      <c r="B43" s="103">
        <v>0.15</v>
      </c>
      <c r="C43" s="103">
        <v>0.22</v>
      </c>
      <c r="D43" s="103">
        <v>1</v>
      </c>
      <c r="E43" s="103"/>
      <c r="F43" s="113">
        <f t="shared" si="3"/>
        <v>0.15</v>
      </c>
      <c r="G43" s="113" t="str">
        <f t="shared" si="2"/>
        <v/>
      </c>
      <c r="H43" s="103">
        <f t="shared" si="5"/>
        <v>7.0000000000000007E-2</v>
      </c>
      <c r="I43" s="113">
        <f t="shared" si="4"/>
        <v>0.46666666666666679</v>
      </c>
      <c r="K43" s="110"/>
      <c r="L43" s="31"/>
      <c r="N43" s="31"/>
    </row>
    <row r="44" spans="1:14" x14ac:dyDescent="0.35">
      <c r="A44" s="7" t="s">
        <v>44</v>
      </c>
      <c r="B44" s="104">
        <v>0.15</v>
      </c>
      <c r="C44" s="96">
        <v>0.22</v>
      </c>
      <c r="D44" s="96">
        <v>1</v>
      </c>
      <c r="E44" s="96"/>
      <c r="F44" s="117">
        <f t="shared" si="3"/>
        <v>0.15</v>
      </c>
      <c r="G44" s="117" t="str">
        <f t="shared" si="2"/>
        <v/>
      </c>
      <c r="H44" s="104">
        <f t="shared" si="5"/>
        <v>7.0000000000000007E-2</v>
      </c>
      <c r="I44" s="114">
        <f t="shared" si="4"/>
        <v>0.46666666666666679</v>
      </c>
      <c r="K44" s="66"/>
      <c r="L44" s="31"/>
      <c r="N44" s="31"/>
    </row>
    <row r="45" spans="1:14" x14ac:dyDescent="0.35">
      <c r="A45" s="9" t="s">
        <v>6</v>
      </c>
      <c r="B45" s="103">
        <v>369.34000000000003</v>
      </c>
      <c r="C45" s="103">
        <v>349.22</v>
      </c>
      <c r="D45" s="103">
        <v>430</v>
      </c>
      <c r="E45" s="103">
        <v>395</v>
      </c>
      <c r="F45" s="113">
        <f t="shared" si="3"/>
        <v>0.85893023255813961</v>
      </c>
      <c r="G45" s="113">
        <f t="shared" si="2"/>
        <v>0.88410126582278492</v>
      </c>
      <c r="H45" s="103">
        <f t="shared" si="5"/>
        <v>-20.120000000000005</v>
      </c>
      <c r="I45" s="113">
        <f t="shared" si="4"/>
        <v>-5.4475550982834298E-2</v>
      </c>
      <c r="K45" s="110"/>
      <c r="L45" s="31"/>
      <c r="N45" s="31"/>
    </row>
    <row r="46" spans="1:14" x14ac:dyDescent="0.35">
      <c r="A46" s="7" t="s">
        <v>45</v>
      </c>
      <c r="B46" s="104">
        <v>54.15</v>
      </c>
      <c r="C46" s="104">
        <v>52.989999999999974</v>
      </c>
      <c r="D46" s="96">
        <v>89</v>
      </c>
      <c r="E46" s="96">
        <v>67</v>
      </c>
      <c r="F46" s="117">
        <f t="shared" si="3"/>
        <v>0.60842696629213477</v>
      </c>
      <c r="G46" s="117">
        <f t="shared" si="2"/>
        <v>0.79089552238805927</v>
      </c>
      <c r="H46" s="104">
        <f t="shared" si="5"/>
        <v>-1.160000000000025</v>
      </c>
      <c r="I46" s="114">
        <f t="shared" si="4"/>
        <v>-2.1421975992613529E-2</v>
      </c>
      <c r="K46" s="66"/>
      <c r="L46" s="31"/>
      <c r="N46" s="31"/>
    </row>
    <row r="47" spans="1:14" x14ac:dyDescent="0.35">
      <c r="A47" s="7" t="s">
        <v>46</v>
      </c>
      <c r="B47" s="104">
        <v>9.09</v>
      </c>
      <c r="C47" s="104">
        <v>9.009999999999998</v>
      </c>
      <c r="D47" s="96">
        <v>7</v>
      </c>
      <c r="E47" s="96">
        <v>7</v>
      </c>
      <c r="F47" s="117">
        <f t="shared" si="3"/>
        <v>1.2985714285714285</v>
      </c>
      <c r="G47" s="117">
        <f t="shared" si="2"/>
        <v>1.2871428571428569</v>
      </c>
      <c r="H47" s="104">
        <f t="shared" si="5"/>
        <v>-8.0000000000001847E-2</v>
      </c>
      <c r="I47" s="114">
        <f t="shared" si="4"/>
        <v>-8.8008800880090554E-3</v>
      </c>
      <c r="K47" s="66"/>
      <c r="L47" s="31"/>
      <c r="N47" s="31"/>
    </row>
    <row r="48" spans="1:14" x14ac:dyDescent="0.35">
      <c r="A48" s="7" t="s">
        <v>47</v>
      </c>
      <c r="B48" s="104">
        <v>225.21</v>
      </c>
      <c r="C48" s="104">
        <v>215.62</v>
      </c>
      <c r="D48" s="96">
        <v>235</v>
      </c>
      <c r="E48" s="96">
        <v>229</v>
      </c>
      <c r="F48" s="117">
        <f t="shared" si="3"/>
        <v>0.9583404255319149</v>
      </c>
      <c r="G48" s="117">
        <f t="shared" si="2"/>
        <v>0.9415720524017468</v>
      </c>
      <c r="H48" s="104">
        <f t="shared" si="5"/>
        <v>-9.5900000000000034</v>
      </c>
      <c r="I48" s="114">
        <f t="shared" si="4"/>
        <v>-4.2582478575551752E-2</v>
      </c>
      <c r="K48" s="66"/>
      <c r="L48" s="31"/>
      <c r="N48" s="31"/>
    </row>
    <row r="49" spans="1:14" x14ac:dyDescent="0.35">
      <c r="A49" s="7" t="s">
        <v>48</v>
      </c>
      <c r="B49" s="104">
        <v>80.890000000000015</v>
      </c>
      <c r="C49" s="104">
        <v>71.600000000000023</v>
      </c>
      <c r="D49" s="96">
        <v>99</v>
      </c>
      <c r="E49" s="96">
        <v>92</v>
      </c>
      <c r="F49" s="117">
        <f t="shared" si="3"/>
        <v>0.81707070707070717</v>
      </c>
      <c r="G49" s="117">
        <f t="shared" si="2"/>
        <v>0.77826086956521767</v>
      </c>
      <c r="H49" s="104">
        <f t="shared" si="5"/>
        <v>-9.289999999999992</v>
      </c>
      <c r="I49" s="114">
        <f t="shared" si="4"/>
        <v>-0.11484732352577565</v>
      </c>
      <c r="K49" s="66"/>
      <c r="L49" s="31"/>
      <c r="N49" s="31"/>
    </row>
    <row r="50" spans="1:14" x14ac:dyDescent="0.35">
      <c r="A50" s="9" t="s">
        <v>7</v>
      </c>
      <c r="B50" s="103">
        <v>7146.920000000001</v>
      </c>
      <c r="C50" s="103">
        <v>5748.9800000000005</v>
      </c>
      <c r="D50" s="103">
        <v>7105</v>
      </c>
      <c r="E50" s="103">
        <v>6764</v>
      </c>
      <c r="F50" s="113">
        <f t="shared" si="3"/>
        <v>1.005900070372977</v>
      </c>
      <c r="G50" s="113">
        <f t="shared" si="2"/>
        <v>0.84993790656416324</v>
      </c>
      <c r="H50" s="103">
        <f t="shared" si="5"/>
        <v>-1397.9400000000005</v>
      </c>
      <c r="I50" s="113">
        <f t="shared" si="4"/>
        <v>-0.19560034252517178</v>
      </c>
      <c r="K50" s="110"/>
      <c r="L50" s="31"/>
      <c r="N50" s="31"/>
    </row>
    <row r="51" spans="1:14" x14ac:dyDescent="0.35">
      <c r="A51" s="7" t="s">
        <v>49</v>
      </c>
      <c r="B51" s="104">
        <v>5849.9000000000015</v>
      </c>
      <c r="C51" s="96">
        <v>4494.9400000000005</v>
      </c>
      <c r="D51" s="96">
        <v>5808</v>
      </c>
      <c r="E51" s="96">
        <v>5522</v>
      </c>
      <c r="F51" s="117">
        <f t="shared" si="3"/>
        <v>1.007214187327824</v>
      </c>
      <c r="G51" s="117">
        <f t="shared" si="2"/>
        <v>0.81400579500181103</v>
      </c>
      <c r="H51" s="104">
        <f t="shared" si="5"/>
        <v>-1354.9600000000009</v>
      </c>
      <c r="I51" s="114">
        <f t="shared" si="4"/>
        <v>-0.23162105335133942</v>
      </c>
      <c r="K51" s="66"/>
      <c r="L51" s="31"/>
      <c r="N51" s="31"/>
    </row>
    <row r="52" spans="1:14" x14ac:dyDescent="0.35">
      <c r="A52" s="7" t="s">
        <v>50</v>
      </c>
      <c r="B52" s="104">
        <v>1297.0199999999998</v>
      </c>
      <c r="C52" s="96">
        <v>1254.04</v>
      </c>
      <c r="D52" s="96">
        <v>1297</v>
      </c>
      <c r="E52" s="96">
        <v>1242</v>
      </c>
      <c r="F52" s="117">
        <f t="shared" si="3"/>
        <v>1.0000154202004625</v>
      </c>
      <c r="G52" s="117">
        <f t="shared" si="2"/>
        <v>1.009694041867955</v>
      </c>
      <c r="H52" s="104">
        <f t="shared" si="5"/>
        <v>-42.979999999999791</v>
      </c>
      <c r="I52" s="114">
        <f t="shared" si="4"/>
        <v>-3.3137499807250337E-2</v>
      </c>
      <c r="K52" s="66"/>
      <c r="L52" s="31"/>
      <c r="N52" s="31"/>
    </row>
    <row r="53" spans="1:14" x14ac:dyDescent="0.35">
      <c r="A53" s="9" t="s">
        <v>8</v>
      </c>
      <c r="B53" s="103">
        <v>0.15000000000000002</v>
      </c>
      <c r="C53" s="103">
        <v>11.08</v>
      </c>
      <c r="D53" s="103">
        <v>574</v>
      </c>
      <c r="E53" s="103">
        <v>572</v>
      </c>
      <c r="F53" s="113">
        <f t="shared" si="3"/>
        <v>2.6132404181184674E-4</v>
      </c>
      <c r="G53" s="113">
        <f t="shared" si="2"/>
        <v>1.9370629370629371E-2</v>
      </c>
      <c r="H53" s="103">
        <f t="shared" si="5"/>
        <v>10.93</v>
      </c>
      <c r="I53" s="113">
        <f t="shared" si="4"/>
        <v>72.86666666666666</v>
      </c>
      <c r="K53" s="110"/>
      <c r="L53" s="31"/>
      <c r="N53" s="31"/>
    </row>
    <row r="54" spans="1:14" x14ac:dyDescent="0.35">
      <c r="A54" s="7" t="s">
        <v>51</v>
      </c>
      <c r="B54" s="104">
        <v>0.14000000000000001</v>
      </c>
      <c r="C54" s="96">
        <v>0.14000000000000001</v>
      </c>
      <c r="D54" s="96">
        <v>255</v>
      </c>
      <c r="E54" s="96">
        <v>253</v>
      </c>
      <c r="F54" s="117">
        <f t="shared" si="3"/>
        <v>5.4901960784313735E-4</v>
      </c>
      <c r="G54" s="117">
        <f t="shared" si="2"/>
        <v>5.5335968379446648E-4</v>
      </c>
      <c r="H54" s="104">
        <f t="shared" si="5"/>
        <v>0</v>
      </c>
      <c r="I54" s="114"/>
      <c r="K54" s="66"/>
      <c r="L54" s="31"/>
      <c r="N54" s="31"/>
    </row>
    <row r="55" spans="1:14" x14ac:dyDescent="0.35">
      <c r="A55" s="7" t="s">
        <v>53</v>
      </c>
      <c r="B55" s="104">
        <v>0.01</v>
      </c>
      <c r="C55" s="96">
        <v>0.01</v>
      </c>
      <c r="D55" s="96">
        <v>86</v>
      </c>
      <c r="E55" s="96">
        <v>85</v>
      </c>
      <c r="F55" s="117">
        <f t="shared" si="3"/>
        <v>1.1627906976744187E-4</v>
      </c>
      <c r="G55" s="117">
        <f t="shared" si="2"/>
        <v>1.1764705882352942E-4</v>
      </c>
      <c r="H55" s="104">
        <f t="shared" si="5"/>
        <v>0</v>
      </c>
      <c r="I55" s="114"/>
      <c r="K55" s="66"/>
      <c r="L55" s="31"/>
      <c r="N55" s="31"/>
    </row>
    <row r="56" spans="1:14" x14ac:dyDescent="0.35">
      <c r="A56" s="7" t="s">
        <v>63</v>
      </c>
      <c r="B56" s="104"/>
      <c r="C56" s="96"/>
      <c r="D56" s="96">
        <v>119</v>
      </c>
      <c r="E56" s="96">
        <v>120</v>
      </c>
      <c r="F56" s="117">
        <f t="shared" si="3"/>
        <v>0</v>
      </c>
      <c r="G56" s="117">
        <f t="shared" si="2"/>
        <v>0</v>
      </c>
      <c r="H56" s="104">
        <f t="shared" si="5"/>
        <v>0</v>
      </c>
      <c r="I56" s="114"/>
      <c r="K56" s="66"/>
      <c r="L56" s="31"/>
      <c r="N56" s="31"/>
    </row>
    <row r="57" spans="1:14" x14ac:dyDescent="0.35">
      <c r="A57" s="7" t="s">
        <v>64</v>
      </c>
      <c r="B57" s="104"/>
      <c r="C57" s="96">
        <v>10.93</v>
      </c>
      <c r="D57" s="96">
        <v>114</v>
      </c>
      <c r="E57" s="96">
        <v>114</v>
      </c>
      <c r="F57" s="117">
        <f t="shared" si="3"/>
        <v>0</v>
      </c>
      <c r="G57" s="117">
        <f t="shared" si="2"/>
        <v>9.5877192982456144E-2</v>
      </c>
      <c r="H57" s="104">
        <f t="shared" si="5"/>
        <v>10.93</v>
      </c>
      <c r="I57" s="114"/>
      <c r="K57" s="4"/>
      <c r="L57" s="31"/>
      <c r="N57" s="31"/>
    </row>
    <row r="58" spans="1:14" x14ac:dyDescent="0.35">
      <c r="A58" s="9" t="s">
        <v>9</v>
      </c>
      <c r="B58" s="103">
        <v>21.39</v>
      </c>
      <c r="C58" s="103">
        <v>19.669999999999998</v>
      </c>
      <c r="D58" s="103">
        <v>134</v>
      </c>
      <c r="E58" s="103">
        <v>134</v>
      </c>
      <c r="F58" s="113">
        <f t="shared" si="3"/>
        <v>0.1596268656716418</v>
      </c>
      <c r="G58" s="113">
        <f t="shared" si="2"/>
        <v>0.1467910447761194</v>
      </c>
      <c r="H58" s="103">
        <f t="shared" si="5"/>
        <v>-1.7200000000000024</v>
      </c>
      <c r="I58" s="113">
        <f t="shared" ref="I58:I67" si="6">(C58/B58)-1</f>
        <v>-8.0411407199626139E-2</v>
      </c>
      <c r="K58" s="110"/>
      <c r="L58" s="31"/>
      <c r="N58" s="31"/>
    </row>
    <row r="59" spans="1:14" x14ac:dyDescent="0.35">
      <c r="A59" s="7" t="s">
        <v>52</v>
      </c>
      <c r="B59" s="104">
        <v>21.39</v>
      </c>
      <c r="C59" s="96">
        <v>19.669999999999998</v>
      </c>
      <c r="D59" s="96">
        <v>134</v>
      </c>
      <c r="E59" s="96">
        <v>134</v>
      </c>
      <c r="F59" s="117">
        <f t="shared" si="3"/>
        <v>0.1596268656716418</v>
      </c>
      <c r="G59" s="117">
        <f t="shared" si="2"/>
        <v>0.1467910447761194</v>
      </c>
      <c r="H59" s="104">
        <f t="shared" si="5"/>
        <v>-1.7200000000000024</v>
      </c>
      <c r="I59" s="114">
        <f t="shared" si="6"/>
        <v>-8.0411407199626139E-2</v>
      </c>
      <c r="K59" s="66"/>
      <c r="L59" s="4"/>
      <c r="M59" s="4"/>
      <c r="N59" s="4"/>
    </row>
    <row r="60" spans="1:14" x14ac:dyDescent="0.35">
      <c r="A60" s="9" t="s">
        <v>10</v>
      </c>
      <c r="B60" s="103">
        <v>156.85000000000002</v>
      </c>
      <c r="C60" s="103">
        <v>143.27999999999997</v>
      </c>
      <c r="D60" s="103">
        <v>261</v>
      </c>
      <c r="E60" s="103">
        <v>250</v>
      </c>
      <c r="F60" s="113">
        <f t="shared" si="3"/>
        <v>0.60095785440613037</v>
      </c>
      <c r="G60" s="113">
        <f t="shared" si="2"/>
        <v>0.57311999999999985</v>
      </c>
      <c r="H60" s="103">
        <f t="shared" si="5"/>
        <v>-13.57000000000005</v>
      </c>
      <c r="I60" s="113">
        <f t="shared" si="6"/>
        <v>-8.6515779407077109E-2</v>
      </c>
      <c r="K60" s="110"/>
      <c r="L60" s="4"/>
      <c r="M60" s="4"/>
      <c r="N60" s="4"/>
    </row>
    <row r="61" spans="1:14" x14ac:dyDescent="0.35">
      <c r="A61" s="7" t="s">
        <v>54</v>
      </c>
      <c r="B61" s="104">
        <v>156.85000000000002</v>
      </c>
      <c r="C61" s="96">
        <v>143.27999999999997</v>
      </c>
      <c r="D61" s="96">
        <v>261</v>
      </c>
      <c r="E61" s="96">
        <v>250</v>
      </c>
      <c r="F61" s="117">
        <f t="shared" si="3"/>
        <v>0.60095785440613037</v>
      </c>
      <c r="G61" s="117">
        <f t="shared" si="2"/>
        <v>0.57311999999999985</v>
      </c>
      <c r="H61" s="104">
        <f t="shared" si="5"/>
        <v>-13.57000000000005</v>
      </c>
      <c r="I61" s="114">
        <f t="shared" si="6"/>
        <v>-8.6515779407077109E-2</v>
      </c>
      <c r="K61" s="66"/>
      <c r="L61" s="4"/>
      <c r="M61" s="4"/>
      <c r="N61" s="4"/>
    </row>
    <row r="62" spans="1:14" x14ac:dyDescent="0.35">
      <c r="A62" s="9" t="s">
        <v>11</v>
      </c>
      <c r="B62" s="103">
        <v>27.159999999999997</v>
      </c>
      <c r="C62" s="103">
        <v>26.270000000000003</v>
      </c>
      <c r="D62" s="103">
        <v>402</v>
      </c>
      <c r="E62" s="103">
        <v>566</v>
      </c>
      <c r="F62" s="113">
        <f t="shared" si="3"/>
        <v>6.7562189054726357E-2</v>
      </c>
      <c r="G62" s="113">
        <f t="shared" si="2"/>
        <v>4.6413427561837459E-2</v>
      </c>
      <c r="H62" s="103">
        <f t="shared" si="5"/>
        <v>-0.88999999999999346</v>
      </c>
      <c r="I62" s="113">
        <f t="shared" si="6"/>
        <v>-3.2768777614138211E-2</v>
      </c>
      <c r="K62" s="110"/>
      <c r="L62" s="4"/>
      <c r="M62" s="4"/>
      <c r="N62" s="4"/>
    </row>
    <row r="63" spans="1:14" x14ac:dyDescent="0.35">
      <c r="A63" s="7" t="s">
        <v>55</v>
      </c>
      <c r="B63" s="104">
        <v>27.159999999999997</v>
      </c>
      <c r="C63" s="96">
        <v>26.270000000000003</v>
      </c>
      <c r="D63" s="96">
        <v>402</v>
      </c>
      <c r="E63" s="96">
        <v>566</v>
      </c>
      <c r="F63" s="117">
        <f t="shared" si="3"/>
        <v>6.7562189054726357E-2</v>
      </c>
      <c r="G63" s="117">
        <f t="shared" si="2"/>
        <v>4.6413427561837459E-2</v>
      </c>
      <c r="H63" s="104">
        <f t="shared" si="5"/>
        <v>-0.88999999999999346</v>
      </c>
      <c r="I63" s="114">
        <f t="shared" si="6"/>
        <v>-3.2768777614138211E-2</v>
      </c>
      <c r="K63" s="66"/>
      <c r="L63" s="4"/>
      <c r="M63" s="4"/>
      <c r="N63" s="4"/>
    </row>
    <row r="64" spans="1:14" x14ac:dyDescent="0.35">
      <c r="A64" s="9" t="s">
        <v>12</v>
      </c>
      <c r="B64" s="103">
        <v>408.63000000000005</v>
      </c>
      <c r="C64" s="103">
        <v>369.43000000000006</v>
      </c>
      <c r="D64" s="103">
        <v>771</v>
      </c>
      <c r="E64" s="103">
        <v>737</v>
      </c>
      <c r="F64" s="113">
        <f t="shared" si="3"/>
        <v>0.53</v>
      </c>
      <c r="G64" s="113">
        <f t="shared" si="2"/>
        <v>0.50126187245590237</v>
      </c>
      <c r="H64" s="103">
        <f t="shared" si="5"/>
        <v>-39.199999999999989</v>
      </c>
      <c r="I64" s="113">
        <f t="shared" si="6"/>
        <v>-9.5930303697721597E-2</v>
      </c>
      <c r="K64" s="110"/>
      <c r="L64" s="4"/>
      <c r="M64" s="4"/>
      <c r="N64" s="4"/>
    </row>
    <row r="65" spans="1:14" x14ac:dyDescent="0.35">
      <c r="A65" s="7" t="s">
        <v>56</v>
      </c>
      <c r="B65" s="104">
        <v>408.63000000000005</v>
      </c>
      <c r="C65" s="96">
        <v>369.43000000000006</v>
      </c>
      <c r="D65" s="96">
        <v>771</v>
      </c>
      <c r="E65" s="96">
        <v>737</v>
      </c>
      <c r="F65" s="117">
        <f t="shared" si="3"/>
        <v>0.53</v>
      </c>
      <c r="G65" s="117">
        <f t="shared" si="2"/>
        <v>0.50126187245590237</v>
      </c>
      <c r="H65" s="104">
        <f t="shared" si="5"/>
        <v>-39.199999999999989</v>
      </c>
      <c r="I65" s="114">
        <f t="shared" si="6"/>
        <v>-9.5930303697721597E-2</v>
      </c>
      <c r="K65" s="66"/>
      <c r="L65" s="4"/>
      <c r="M65" s="4"/>
      <c r="N65" s="4"/>
    </row>
    <row r="66" spans="1:14" x14ac:dyDescent="0.35">
      <c r="A66" s="9" t="s">
        <v>13</v>
      </c>
      <c r="B66" s="103">
        <v>61.859999999999992</v>
      </c>
      <c r="C66" s="103">
        <v>61.04</v>
      </c>
      <c r="D66" s="103">
        <v>90</v>
      </c>
      <c r="E66" s="103">
        <v>83</v>
      </c>
      <c r="F66" s="113">
        <f t="shared" si="3"/>
        <v>0.68733333333333324</v>
      </c>
      <c r="G66" s="113">
        <f t="shared" si="2"/>
        <v>0.73542168674698793</v>
      </c>
      <c r="H66" s="103">
        <f t="shared" si="5"/>
        <v>-0.81999999999999318</v>
      </c>
      <c r="I66" s="166">
        <f t="shared" si="6"/>
        <v>-1.3255738764953007E-2</v>
      </c>
      <c r="K66" s="110"/>
      <c r="L66" s="4"/>
      <c r="M66" s="4"/>
      <c r="N66" s="4"/>
    </row>
    <row r="67" spans="1:14" x14ac:dyDescent="0.35">
      <c r="A67" s="7" t="s">
        <v>57</v>
      </c>
      <c r="B67" s="104">
        <v>61.859999999999992</v>
      </c>
      <c r="C67" s="96">
        <v>61.04</v>
      </c>
      <c r="D67" s="96">
        <v>90</v>
      </c>
      <c r="E67" s="96">
        <v>83</v>
      </c>
      <c r="F67" s="117">
        <f t="shared" si="3"/>
        <v>0.68733333333333324</v>
      </c>
      <c r="G67" s="117">
        <f t="shared" si="2"/>
        <v>0.73542168674698793</v>
      </c>
      <c r="H67" s="104">
        <f t="shared" si="5"/>
        <v>-0.81999999999999318</v>
      </c>
      <c r="I67" s="114">
        <f t="shared" si="6"/>
        <v>-1.3255738764953007E-2</v>
      </c>
      <c r="K67" s="66"/>
      <c r="L67" s="4"/>
      <c r="M67" s="4"/>
      <c r="N67" s="4"/>
    </row>
    <row r="68" spans="1:14" x14ac:dyDescent="0.35">
      <c r="A68" s="9" t="s">
        <v>67</v>
      </c>
      <c r="B68" s="105"/>
      <c r="C68" s="105"/>
      <c r="D68" s="103">
        <v>158</v>
      </c>
      <c r="E68" s="103">
        <v>160</v>
      </c>
      <c r="F68" s="113">
        <f t="shared" si="3"/>
        <v>0</v>
      </c>
      <c r="G68" s="113">
        <f t="shared" si="2"/>
        <v>0</v>
      </c>
      <c r="H68" s="103">
        <f t="shared" si="5"/>
        <v>0</v>
      </c>
      <c r="I68" s="113"/>
      <c r="K68" s="110"/>
      <c r="L68" s="4"/>
      <c r="M68" s="12"/>
      <c r="N68" s="4"/>
    </row>
    <row r="69" spans="1:14" x14ac:dyDescent="0.35">
      <c r="A69" s="7" t="s">
        <v>66</v>
      </c>
      <c r="B69" s="104"/>
      <c r="C69" s="96"/>
      <c r="D69" s="96">
        <v>65</v>
      </c>
      <c r="E69" s="96">
        <v>95</v>
      </c>
      <c r="F69" s="117">
        <f t="shared" si="3"/>
        <v>0</v>
      </c>
      <c r="G69" s="117">
        <f t="shared" si="2"/>
        <v>0</v>
      </c>
      <c r="H69" s="104">
        <f t="shared" si="5"/>
        <v>0</v>
      </c>
      <c r="I69" s="114"/>
      <c r="K69" s="66"/>
      <c r="L69" s="4"/>
      <c r="M69" s="4"/>
      <c r="N69" s="4"/>
    </row>
    <row r="70" spans="1:14" x14ac:dyDescent="0.35">
      <c r="A70" s="7" t="s">
        <v>65</v>
      </c>
      <c r="B70" s="104"/>
      <c r="C70" s="96"/>
      <c r="D70" s="96">
        <v>93</v>
      </c>
      <c r="E70" s="96">
        <v>65</v>
      </c>
      <c r="F70" s="117">
        <f t="shared" si="3"/>
        <v>0</v>
      </c>
      <c r="G70" s="117">
        <f t="shared" si="2"/>
        <v>0</v>
      </c>
      <c r="H70" s="104">
        <f t="shared" si="5"/>
        <v>0</v>
      </c>
      <c r="I70" s="114"/>
      <c r="K70" s="66"/>
      <c r="L70" s="1"/>
    </row>
    <row r="71" spans="1:14" x14ac:dyDescent="0.35">
      <c r="A71" s="9" t="s">
        <v>14</v>
      </c>
      <c r="B71" s="103">
        <v>0.46</v>
      </c>
      <c r="C71" s="103">
        <v>0.6100000000000001</v>
      </c>
      <c r="D71" s="103">
        <v>9</v>
      </c>
      <c r="E71" s="103">
        <v>9</v>
      </c>
      <c r="F71" s="113">
        <f t="shared" si="3"/>
        <v>5.1111111111111114E-2</v>
      </c>
      <c r="G71" s="113">
        <f t="shared" si="2"/>
        <v>6.7777777777777784E-2</v>
      </c>
      <c r="H71" s="103">
        <f t="shared" si="5"/>
        <v>0.15000000000000008</v>
      </c>
      <c r="I71" s="113">
        <f>(C71/B71)-1</f>
        <v>0.32608695652173925</v>
      </c>
      <c r="K71" s="18"/>
      <c r="L71" s="1"/>
    </row>
    <row r="72" spans="1:14" x14ac:dyDescent="0.35">
      <c r="A72" s="7" t="s">
        <v>58</v>
      </c>
      <c r="B72" s="104">
        <v>0.19</v>
      </c>
      <c r="C72" s="96">
        <v>0.19</v>
      </c>
      <c r="D72" s="96">
        <v>1</v>
      </c>
      <c r="E72" s="96">
        <v>1</v>
      </c>
      <c r="F72" s="117">
        <f t="shared" si="3"/>
        <v>0.19</v>
      </c>
      <c r="G72" s="117">
        <f t="shared" si="2"/>
        <v>0.19</v>
      </c>
      <c r="H72" s="104">
        <f t="shared" si="5"/>
        <v>0</v>
      </c>
      <c r="I72" s="114"/>
      <c r="K72" s="13"/>
      <c r="L72" s="1"/>
    </row>
    <row r="73" spans="1:14" x14ac:dyDescent="0.35">
      <c r="A73" s="10" t="s">
        <v>59</v>
      </c>
      <c r="B73" s="104">
        <v>0.27</v>
      </c>
      <c r="C73" s="96">
        <v>0.42000000000000004</v>
      </c>
      <c r="D73" s="96">
        <v>3</v>
      </c>
      <c r="E73" s="96">
        <v>3</v>
      </c>
      <c r="F73" s="117">
        <f t="shared" si="3"/>
        <v>9.0000000000000011E-2</v>
      </c>
      <c r="G73" s="117">
        <f t="shared" ref="G73:G75" si="7">IFERROR(C73/E73,"")</f>
        <v>0.14000000000000001</v>
      </c>
      <c r="H73" s="104">
        <f t="shared" si="5"/>
        <v>0.15000000000000002</v>
      </c>
      <c r="I73" s="114">
        <f>(C73/B73)-1</f>
        <v>0.55555555555555558</v>
      </c>
      <c r="K73" s="18"/>
      <c r="L73" s="1"/>
    </row>
    <row r="74" spans="1:14" x14ac:dyDescent="0.35">
      <c r="A74" s="10" t="s">
        <v>60</v>
      </c>
      <c r="B74" s="104"/>
      <c r="C74" s="96"/>
      <c r="D74" s="96">
        <v>5</v>
      </c>
      <c r="E74" s="96">
        <v>5</v>
      </c>
      <c r="F74" s="117">
        <f t="shared" ref="F74:F75" si="8">IFERROR(B74/D74,"")</f>
        <v>0</v>
      </c>
      <c r="G74" s="117">
        <f t="shared" si="7"/>
        <v>0</v>
      </c>
      <c r="H74" s="104">
        <f t="shared" si="5"/>
        <v>0</v>
      </c>
      <c r="I74" s="114"/>
      <c r="K74" s="18"/>
      <c r="L74" s="1"/>
    </row>
    <row r="75" spans="1:14" x14ac:dyDescent="0.35">
      <c r="A75" s="19" t="s">
        <v>15</v>
      </c>
      <c r="B75" s="108">
        <v>11574.42</v>
      </c>
      <c r="C75" s="108">
        <v>10226.52</v>
      </c>
      <c r="D75" s="107">
        <v>14851</v>
      </c>
      <c r="E75" s="107">
        <v>14406</v>
      </c>
      <c r="F75" s="116">
        <f t="shared" si="8"/>
        <v>0.77936973941148746</v>
      </c>
      <c r="G75" s="116">
        <f t="shared" si="7"/>
        <v>0.70987921699291967</v>
      </c>
      <c r="H75" s="107">
        <f t="shared" si="5"/>
        <v>-1347.8999999999996</v>
      </c>
      <c r="I75" s="116">
        <f>(C75/B75)-1</f>
        <v>-0.11645507939058719</v>
      </c>
      <c r="K75" s="4"/>
    </row>
  </sheetData>
  <mergeCells count="5">
    <mergeCell ref="H6:I6"/>
    <mergeCell ref="A6:A7"/>
    <mergeCell ref="B6:C6"/>
    <mergeCell ref="D6:E6"/>
    <mergeCell ref="F6:G6"/>
  </mergeCells>
  <conditionalFormatting sqref="H8:I75">
    <cfRule type="cellIs" dxfId="0" priority="1" stopIfTrue="1" operator="lessThan">
      <formula>0</formula>
    </cfRule>
  </conditionalFormatting>
  <hyperlinks>
    <hyperlink ref="D1" location="ÍNDICE!A1" display="INDICE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2"/>
  <sheetViews>
    <sheetView zoomScaleNormal="100" workbookViewId="0">
      <selection activeCell="E1" sqref="E1"/>
    </sheetView>
  </sheetViews>
  <sheetFormatPr baseColWidth="10" defaultRowHeight="14.5" x14ac:dyDescent="0.35"/>
  <cols>
    <col min="1" max="1" width="21.1796875" bestFit="1" customWidth="1"/>
    <col min="2" max="2" width="9.54296875" customWidth="1"/>
    <col min="3" max="3" width="9.26953125" customWidth="1"/>
    <col min="4" max="4" width="9" customWidth="1"/>
    <col min="5" max="5" width="9.26953125" customWidth="1"/>
    <col min="6" max="6" width="9" customWidth="1"/>
    <col min="7" max="7" width="9.453125" customWidth="1"/>
    <col min="8" max="10" width="8.54296875" customWidth="1"/>
    <col min="11" max="11" width="8" customWidth="1"/>
    <col min="12" max="12" width="8.26953125" customWidth="1"/>
    <col min="13" max="13" width="8" bestFit="1" customWidth="1"/>
    <col min="14" max="14" width="7.54296875" customWidth="1"/>
    <col min="15" max="15" width="7.81640625" customWidth="1"/>
    <col min="16" max="16" width="8.26953125" customWidth="1"/>
    <col min="17" max="17" width="8.1796875" customWidth="1"/>
    <col min="18" max="18" width="8.26953125" customWidth="1"/>
    <col min="19" max="19" width="8.453125" customWidth="1"/>
    <col min="20" max="20" width="8.1796875" customWidth="1"/>
    <col min="21" max="21" width="7.7265625" customWidth="1"/>
    <col min="22" max="22" width="7.81640625" customWidth="1"/>
    <col min="23" max="23" width="8" customWidth="1"/>
    <col min="24" max="24" width="17.7265625" customWidth="1"/>
    <col min="25" max="25" width="17" bestFit="1" customWidth="1"/>
    <col min="26" max="26" width="17.7265625" bestFit="1" customWidth="1"/>
    <col min="28" max="28" width="13.54296875" bestFit="1" customWidth="1"/>
  </cols>
  <sheetData>
    <row r="1" spans="1:29" x14ac:dyDescent="0.35">
      <c r="D1" s="43" t="s">
        <v>124</v>
      </c>
      <c r="E1" s="152" t="s">
        <v>125</v>
      </c>
      <c r="F1" s="198" t="s">
        <v>217</v>
      </c>
      <c r="G1" t="s">
        <v>238</v>
      </c>
    </row>
    <row r="2" spans="1:29" ht="18.5" x14ac:dyDescent="0.45">
      <c r="A2" s="200" t="s">
        <v>16</v>
      </c>
      <c r="D2" s="43"/>
      <c r="E2" s="44"/>
      <c r="F2" s="198"/>
      <c r="Z2" s="1"/>
    </row>
    <row r="3" spans="1:29" ht="31" x14ac:dyDescent="0.35">
      <c r="A3" s="153" t="s">
        <v>17</v>
      </c>
      <c r="B3" s="154" t="s">
        <v>250</v>
      </c>
      <c r="C3" s="154">
        <v>2000</v>
      </c>
      <c r="D3" s="154">
        <v>2001</v>
      </c>
      <c r="E3" s="154">
        <v>2002</v>
      </c>
      <c r="F3" s="154">
        <v>2003</v>
      </c>
      <c r="G3" s="154">
        <v>2004</v>
      </c>
      <c r="H3" s="154">
        <v>2005</v>
      </c>
      <c r="I3" s="154">
        <v>2006</v>
      </c>
      <c r="J3" s="154">
        <v>2007</v>
      </c>
      <c r="K3" s="154">
        <v>2008</v>
      </c>
      <c r="L3" s="154">
        <v>2009</v>
      </c>
      <c r="M3" s="154">
        <v>2010</v>
      </c>
      <c r="N3" s="154">
        <v>2011</v>
      </c>
      <c r="O3" s="154">
        <v>2012</v>
      </c>
      <c r="P3" s="154">
        <v>2013</v>
      </c>
      <c r="Q3" s="154">
        <v>2014</v>
      </c>
      <c r="R3" s="154">
        <v>2015</v>
      </c>
      <c r="S3" s="154">
        <v>2016</v>
      </c>
      <c r="T3" s="154">
        <v>2017</v>
      </c>
      <c r="U3" s="154">
        <v>2018</v>
      </c>
      <c r="V3" s="154">
        <v>2019</v>
      </c>
      <c r="W3" s="154">
        <v>2020</v>
      </c>
      <c r="X3" s="153" t="s">
        <v>80</v>
      </c>
      <c r="Y3" s="153" t="s">
        <v>78</v>
      </c>
      <c r="Z3" s="92" t="s">
        <v>165</v>
      </c>
      <c r="AB3" s="2"/>
      <c r="AC3" s="26"/>
    </row>
    <row r="4" spans="1:29" x14ac:dyDescent="0.35">
      <c r="A4" s="21" t="s">
        <v>0</v>
      </c>
      <c r="B4" s="94">
        <f>SUM(B5:B12)</f>
        <v>212.85999999999999</v>
      </c>
      <c r="C4" s="94">
        <f t="shared" ref="C4:Y4" si="0">SUM(C5:C12)</f>
        <v>105.44999999999999</v>
      </c>
      <c r="D4" s="94">
        <f t="shared" si="0"/>
        <v>11.260000000000002</v>
      </c>
      <c r="E4" s="94">
        <f t="shared" si="0"/>
        <v>18.32</v>
      </c>
      <c r="F4" s="94">
        <f t="shared" si="0"/>
        <v>36.809999999999995</v>
      </c>
      <c r="G4" s="94">
        <f t="shared" si="0"/>
        <v>47.679999999999993</v>
      </c>
      <c r="H4" s="94">
        <f t="shared" si="0"/>
        <v>65.73</v>
      </c>
      <c r="I4" s="94">
        <f t="shared" si="0"/>
        <v>11.479999999999999</v>
      </c>
      <c r="J4" s="94">
        <f t="shared" si="0"/>
        <v>12.569999999999999</v>
      </c>
      <c r="K4" s="94">
        <f t="shared" si="0"/>
        <v>30.490000000000002</v>
      </c>
      <c r="L4" s="94">
        <f t="shared" si="0"/>
        <v>30.029999999999998</v>
      </c>
      <c r="M4" s="94">
        <f t="shared" si="0"/>
        <v>61.9</v>
      </c>
      <c r="N4" s="94">
        <f t="shared" si="0"/>
        <v>68.52</v>
      </c>
      <c r="O4" s="94">
        <f t="shared" si="0"/>
        <v>131.32999999999998</v>
      </c>
      <c r="P4" s="94">
        <f t="shared" si="0"/>
        <v>76.28</v>
      </c>
      <c r="Q4" s="94">
        <f t="shared" si="0"/>
        <v>120.35000000000001</v>
      </c>
      <c r="R4" s="94">
        <f t="shared" si="0"/>
        <v>114.82999999999998</v>
      </c>
      <c r="S4" s="94">
        <f t="shared" si="0"/>
        <v>55.660000000000004</v>
      </c>
      <c r="T4" s="94">
        <f t="shared" si="0"/>
        <v>110.41</v>
      </c>
      <c r="U4" s="94">
        <f t="shared" si="0"/>
        <v>52.459999999999994</v>
      </c>
      <c r="V4" s="94">
        <f t="shared" si="0"/>
        <v>66.64</v>
      </c>
      <c r="W4" s="94">
        <f t="shared" si="0"/>
        <v>17.440000000000001</v>
      </c>
      <c r="X4" s="94">
        <f t="shared" si="0"/>
        <v>0.92999999999999994</v>
      </c>
      <c r="Y4" s="94">
        <f t="shared" si="0"/>
        <v>1459.4299999999998</v>
      </c>
      <c r="Z4" s="95">
        <f>Y4/$Y$61</f>
        <v>5.4114131974365084E-2</v>
      </c>
      <c r="AA4" s="111"/>
      <c r="AB4" s="180"/>
      <c r="AC4" s="1"/>
    </row>
    <row r="5" spans="1:29" x14ac:dyDescent="0.35">
      <c r="A5" s="20" t="s">
        <v>18</v>
      </c>
      <c r="B5" s="96">
        <v>18.190000000000001</v>
      </c>
      <c r="C5" s="96">
        <v>1.47</v>
      </c>
      <c r="D5" s="96"/>
      <c r="E5" s="96"/>
      <c r="F5" s="96">
        <v>11.79</v>
      </c>
      <c r="G5" s="96"/>
      <c r="H5" s="96">
        <v>0.84</v>
      </c>
      <c r="I5" s="96"/>
      <c r="J5" s="96">
        <v>0.92</v>
      </c>
      <c r="K5" s="96"/>
      <c r="L5" s="96"/>
      <c r="M5" s="96">
        <v>5.79</v>
      </c>
      <c r="N5" s="96"/>
      <c r="O5" s="96">
        <v>1.86</v>
      </c>
      <c r="P5" s="96">
        <v>15.56</v>
      </c>
      <c r="Q5" s="96">
        <v>28.22</v>
      </c>
      <c r="R5" s="96">
        <v>14.35</v>
      </c>
      <c r="S5" s="96">
        <v>0.95</v>
      </c>
      <c r="T5" s="96">
        <v>11.62</v>
      </c>
      <c r="U5" s="96">
        <v>6.75</v>
      </c>
      <c r="V5" s="96"/>
      <c r="W5" s="96">
        <v>1.75</v>
      </c>
      <c r="X5" s="96"/>
      <c r="Y5" s="96">
        <v>120.06</v>
      </c>
      <c r="Z5" s="97">
        <f t="shared" ref="Z5:Z61" si="1">Y5/$Y$61</f>
        <v>4.4516987350145419E-3</v>
      </c>
      <c r="AB5" s="3"/>
      <c r="AC5" s="1"/>
    </row>
    <row r="6" spans="1:29" x14ac:dyDescent="0.35">
      <c r="A6" s="20" t="s">
        <v>19</v>
      </c>
      <c r="B6" s="96">
        <v>2.0499999999999998</v>
      </c>
      <c r="C6" s="96">
        <v>1.06</v>
      </c>
      <c r="D6" s="96"/>
      <c r="E6" s="96"/>
      <c r="F6" s="96"/>
      <c r="G6" s="96"/>
      <c r="H6" s="96">
        <v>1.73</v>
      </c>
      <c r="I6" s="96"/>
      <c r="J6" s="96"/>
      <c r="K6" s="96"/>
      <c r="L6" s="96"/>
      <c r="M6" s="96">
        <v>22.34</v>
      </c>
      <c r="N6" s="96"/>
      <c r="O6" s="96"/>
      <c r="P6" s="96"/>
      <c r="Q6" s="96">
        <v>0.97</v>
      </c>
      <c r="R6" s="96"/>
      <c r="S6" s="96">
        <v>0.17</v>
      </c>
      <c r="T6" s="96"/>
      <c r="U6" s="96">
        <v>0.03</v>
      </c>
      <c r="V6" s="96">
        <v>0.17</v>
      </c>
      <c r="W6" s="96"/>
      <c r="X6" s="96"/>
      <c r="Y6" s="96">
        <v>28.520000000000003</v>
      </c>
      <c r="Z6" s="97">
        <f t="shared" si="1"/>
        <v>1.0574916535283586E-3</v>
      </c>
      <c r="AB6" s="3"/>
      <c r="AC6" s="1"/>
    </row>
    <row r="7" spans="1:29" x14ac:dyDescent="0.35">
      <c r="A7" s="20" t="s">
        <v>20</v>
      </c>
      <c r="B7" s="96">
        <v>12.77</v>
      </c>
      <c r="C7" s="96">
        <v>4.83</v>
      </c>
      <c r="D7" s="96">
        <v>0.76</v>
      </c>
      <c r="E7" s="96">
        <v>10.53</v>
      </c>
      <c r="F7" s="96">
        <v>0.77</v>
      </c>
      <c r="G7" s="96">
        <v>0.18</v>
      </c>
      <c r="H7" s="96">
        <v>0.2</v>
      </c>
      <c r="I7" s="96">
        <v>0.25</v>
      </c>
      <c r="J7" s="96">
        <v>0.36</v>
      </c>
      <c r="K7" s="96">
        <v>0.24</v>
      </c>
      <c r="L7" s="96">
        <v>0.51</v>
      </c>
      <c r="M7" s="96">
        <v>0.69</v>
      </c>
      <c r="N7" s="96">
        <v>0.53</v>
      </c>
      <c r="O7" s="96">
        <v>0.47</v>
      </c>
      <c r="P7" s="96">
        <v>0.03</v>
      </c>
      <c r="Q7" s="96">
        <v>20</v>
      </c>
      <c r="R7" s="96">
        <v>0.6</v>
      </c>
      <c r="S7" s="96">
        <v>7.1999999999999993</v>
      </c>
      <c r="T7" s="96">
        <v>1.4300000000000002</v>
      </c>
      <c r="U7" s="96">
        <v>2.73</v>
      </c>
      <c r="V7" s="96">
        <v>3.6</v>
      </c>
      <c r="W7" s="96">
        <v>0.28000000000000003</v>
      </c>
      <c r="X7" s="96">
        <v>0.36</v>
      </c>
      <c r="Y7" s="96">
        <v>69.319999999999993</v>
      </c>
      <c r="Z7" s="97">
        <f t="shared" si="1"/>
        <v>2.5703128128536398E-3</v>
      </c>
      <c r="AB7" s="3"/>
      <c r="AC7" s="1"/>
    </row>
    <row r="8" spans="1:29" x14ac:dyDescent="0.35">
      <c r="A8" s="20" t="s">
        <v>21</v>
      </c>
      <c r="B8" s="96">
        <v>95.929999999999993</v>
      </c>
      <c r="C8" s="96">
        <v>32.97</v>
      </c>
      <c r="D8" s="96">
        <v>3.87</v>
      </c>
      <c r="E8" s="96">
        <v>6.7000000000000011</v>
      </c>
      <c r="F8" s="96">
        <v>23.63</v>
      </c>
      <c r="G8" s="96">
        <v>20.239999999999998</v>
      </c>
      <c r="H8" s="96">
        <v>15.98</v>
      </c>
      <c r="I8" s="96">
        <v>5.129999999999999</v>
      </c>
      <c r="J8" s="96">
        <v>9.5599999999999987</v>
      </c>
      <c r="K8" s="96">
        <v>9.76</v>
      </c>
      <c r="L8" s="96">
        <v>12.269999999999998</v>
      </c>
      <c r="M8" s="96">
        <v>9.44</v>
      </c>
      <c r="N8" s="96">
        <v>15.64</v>
      </c>
      <c r="O8" s="96">
        <v>10.37</v>
      </c>
      <c r="P8" s="96">
        <v>4.3600000000000003</v>
      </c>
      <c r="Q8" s="96">
        <v>10.6</v>
      </c>
      <c r="R8" s="96">
        <v>10.689999999999998</v>
      </c>
      <c r="S8" s="96">
        <v>3.11</v>
      </c>
      <c r="T8" s="96">
        <v>8.9499999999999993</v>
      </c>
      <c r="U8" s="96">
        <v>9.89</v>
      </c>
      <c r="V8" s="96">
        <v>3.44</v>
      </c>
      <c r="W8" s="96">
        <v>4.42</v>
      </c>
      <c r="X8" s="96">
        <v>0.22</v>
      </c>
      <c r="Y8" s="96">
        <v>327.17</v>
      </c>
      <c r="Z8" s="97">
        <f t="shared" si="1"/>
        <v>1.213112006608952E-2</v>
      </c>
      <c r="AB8" s="3"/>
      <c r="AC8" s="1"/>
    </row>
    <row r="9" spans="1:29" x14ac:dyDescent="0.35">
      <c r="A9" s="20" t="s">
        <v>22</v>
      </c>
      <c r="B9" s="96">
        <v>13.999999999999998</v>
      </c>
      <c r="C9" s="96">
        <v>4.07</v>
      </c>
      <c r="D9" s="96"/>
      <c r="E9" s="96">
        <v>0.14000000000000001</v>
      </c>
      <c r="F9" s="96"/>
      <c r="G9" s="96">
        <v>6.54</v>
      </c>
      <c r="H9" s="96">
        <v>14.73</v>
      </c>
      <c r="I9" s="96">
        <v>1.7000000000000002</v>
      </c>
      <c r="J9" s="96">
        <v>0.16</v>
      </c>
      <c r="K9" s="96">
        <v>3.8200000000000003</v>
      </c>
      <c r="L9" s="96">
        <v>0.18</v>
      </c>
      <c r="M9" s="96">
        <v>4.78</v>
      </c>
      <c r="N9" s="96">
        <v>5.87</v>
      </c>
      <c r="O9" s="96">
        <v>16.66</v>
      </c>
      <c r="P9" s="96">
        <v>6.7200000000000006</v>
      </c>
      <c r="Q9" s="96">
        <v>19.829999999999998</v>
      </c>
      <c r="R9" s="96">
        <v>18.989999999999998</v>
      </c>
      <c r="S9" s="96"/>
      <c r="T9" s="96">
        <v>50.32</v>
      </c>
      <c r="U9" s="96"/>
      <c r="V9" s="96">
        <v>35.39</v>
      </c>
      <c r="W9" s="96">
        <v>1.1599999999999999</v>
      </c>
      <c r="X9" s="96">
        <v>7.0000000000000007E-2</v>
      </c>
      <c r="Y9" s="96">
        <v>205.12999999999997</v>
      </c>
      <c r="Z9" s="97">
        <f t="shared" si="1"/>
        <v>7.6060050101077192E-3</v>
      </c>
      <c r="AB9" s="3"/>
      <c r="AC9" s="1"/>
    </row>
    <row r="10" spans="1:29" x14ac:dyDescent="0.35">
      <c r="A10" s="20" t="s">
        <v>23</v>
      </c>
      <c r="B10" s="96">
        <v>46.269999999999996</v>
      </c>
      <c r="C10" s="96">
        <v>12.459999999999999</v>
      </c>
      <c r="D10" s="96">
        <v>1.85</v>
      </c>
      <c r="E10" s="96">
        <v>0.95</v>
      </c>
      <c r="F10" s="96">
        <v>0.48</v>
      </c>
      <c r="G10" s="96">
        <v>2.2400000000000002</v>
      </c>
      <c r="H10" s="96">
        <v>9.06</v>
      </c>
      <c r="I10" s="96">
        <v>2.14</v>
      </c>
      <c r="J10" s="96">
        <v>1.33</v>
      </c>
      <c r="K10" s="96">
        <v>4.29</v>
      </c>
      <c r="L10" s="96">
        <v>1.7200000000000002</v>
      </c>
      <c r="M10" s="96">
        <v>5.34</v>
      </c>
      <c r="N10" s="96">
        <v>0.32</v>
      </c>
      <c r="O10" s="96">
        <v>1.9299999999999997</v>
      </c>
      <c r="P10" s="96">
        <v>0.45</v>
      </c>
      <c r="Q10" s="96">
        <v>6.07</v>
      </c>
      <c r="R10" s="96">
        <v>5.91</v>
      </c>
      <c r="S10" s="96">
        <v>0.99</v>
      </c>
      <c r="T10" s="96">
        <v>0.03</v>
      </c>
      <c r="U10" s="96">
        <v>1.38</v>
      </c>
      <c r="V10" s="96">
        <v>0.28999999999999998</v>
      </c>
      <c r="W10" s="96"/>
      <c r="X10" s="96">
        <v>0.22000000000000003</v>
      </c>
      <c r="Y10" s="96">
        <v>105.72</v>
      </c>
      <c r="Z10" s="97">
        <f t="shared" si="1"/>
        <v>3.9199865922516855E-3</v>
      </c>
      <c r="AB10" s="3"/>
      <c r="AC10" s="1"/>
    </row>
    <row r="11" spans="1:29" x14ac:dyDescent="0.35">
      <c r="A11" s="20" t="s">
        <v>24</v>
      </c>
      <c r="B11" s="96">
        <v>10.680000000000001</v>
      </c>
      <c r="C11" s="96">
        <v>0.37</v>
      </c>
      <c r="D11" s="96"/>
      <c r="E11" s="96"/>
      <c r="F11" s="96">
        <v>0.14000000000000001</v>
      </c>
      <c r="G11" s="96">
        <v>0.34</v>
      </c>
      <c r="H11" s="96"/>
      <c r="I11" s="96"/>
      <c r="J11" s="96"/>
      <c r="K11" s="96">
        <v>0.28999999999999998</v>
      </c>
      <c r="L11" s="96"/>
      <c r="M11" s="96">
        <v>0.04</v>
      </c>
      <c r="N11" s="96"/>
      <c r="O11" s="96">
        <v>7.0000000000000007E-2</v>
      </c>
      <c r="P11" s="96"/>
      <c r="Q11" s="96">
        <v>0.4</v>
      </c>
      <c r="R11" s="96">
        <v>0.9</v>
      </c>
      <c r="S11" s="96">
        <v>0.08</v>
      </c>
      <c r="T11" s="96">
        <v>0.36</v>
      </c>
      <c r="U11" s="96"/>
      <c r="V11" s="96"/>
      <c r="W11" s="96"/>
      <c r="X11" s="96"/>
      <c r="Y11" s="96">
        <v>13.67</v>
      </c>
      <c r="Z11" s="97">
        <f t="shared" si="1"/>
        <v>5.0686924627393621E-4</v>
      </c>
      <c r="AB11" s="3"/>
      <c r="AC11" s="1"/>
    </row>
    <row r="12" spans="1:29" x14ac:dyDescent="0.35">
      <c r="A12" s="20" t="s">
        <v>25</v>
      </c>
      <c r="B12" s="96">
        <v>12.969999999999997</v>
      </c>
      <c r="C12" s="96">
        <v>48.22</v>
      </c>
      <c r="D12" s="96">
        <v>4.78</v>
      </c>
      <c r="E12" s="96"/>
      <c r="F12" s="96"/>
      <c r="G12" s="96">
        <v>18.14</v>
      </c>
      <c r="H12" s="96">
        <v>23.19</v>
      </c>
      <c r="I12" s="96">
        <v>2.2599999999999998</v>
      </c>
      <c r="J12" s="96">
        <v>0.24</v>
      </c>
      <c r="K12" s="96">
        <v>12.090000000000003</v>
      </c>
      <c r="L12" s="96">
        <v>15.35</v>
      </c>
      <c r="M12" s="96">
        <v>13.480000000000002</v>
      </c>
      <c r="N12" s="96">
        <v>46.16</v>
      </c>
      <c r="O12" s="96">
        <v>99.97</v>
      </c>
      <c r="P12" s="96">
        <v>49.16</v>
      </c>
      <c r="Q12" s="96">
        <v>34.260000000000005</v>
      </c>
      <c r="R12" s="96">
        <v>63.39</v>
      </c>
      <c r="S12" s="96">
        <v>43.160000000000004</v>
      </c>
      <c r="T12" s="96">
        <v>37.700000000000003</v>
      </c>
      <c r="U12" s="96">
        <v>31.679999999999996</v>
      </c>
      <c r="V12" s="96">
        <v>23.75</v>
      </c>
      <c r="W12" s="96">
        <v>9.83</v>
      </c>
      <c r="X12" s="96">
        <v>6.0000000000000005E-2</v>
      </c>
      <c r="Y12" s="96">
        <v>589.83999999999992</v>
      </c>
      <c r="Z12" s="97">
        <f t="shared" si="1"/>
        <v>2.1870647858245686E-2</v>
      </c>
      <c r="AB12" s="2"/>
      <c r="AC12" s="26"/>
    </row>
    <row r="13" spans="1:29" x14ac:dyDescent="0.35">
      <c r="A13" s="21" t="s">
        <v>1</v>
      </c>
      <c r="B13" s="94">
        <f>SUM(B14:B16)</f>
        <v>506.21000000000004</v>
      </c>
      <c r="C13" s="94">
        <f t="shared" ref="C13:Y13" si="2">SUM(C14:C16)</f>
        <v>392.59999999999997</v>
      </c>
      <c r="D13" s="94">
        <f t="shared" si="2"/>
        <v>258.19999999999993</v>
      </c>
      <c r="E13" s="94">
        <f t="shared" si="2"/>
        <v>276.43000000000006</v>
      </c>
      <c r="F13" s="94">
        <f t="shared" si="2"/>
        <v>267</v>
      </c>
      <c r="G13" s="94">
        <f t="shared" si="2"/>
        <v>312.37000000000006</v>
      </c>
      <c r="H13" s="94">
        <f t="shared" si="2"/>
        <v>447.62000000000006</v>
      </c>
      <c r="I13" s="94">
        <f t="shared" si="2"/>
        <v>246.96</v>
      </c>
      <c r="J13" s="94">
        <f t="shared" si="2"/>
        <v>320.24</v>
      </c>
      <c r="K13" s="94">
        <f t="shared" si="2"/>
        <v>396.61999999999995</v>
      </c>
      <c r="L13" s="94">
        <f t="shared" si="2"/>
        <v>446.7600000000001</v>
      </c>
      <c r="M13" s="94">
        <f t="shared" si="2"/>
        <v>436.2700000000001</v>
      </c>
      <c r="N13" s="94">
        <f t="shared" si="2"/>
        <v>274.81</v>
      </c>
      <c r="O13" s="94">
        <f t="shared" si="2"/>
        <v>461.51</v>
      </c>
      <c r="P13" s="94">
        <f t="shared" si="2"/>
        <v>434.08000000000004</v>
      </c>
      <c r="Q13" s="94">
        <f t="shared" si="2"/>
        <v>735.25</v>
      </c>
      <c r="R13" s="94">
        <f t="shared" si="2"/>
        <v>608.43999999999994</v>
      </c>
      <c r="S13" s="94">
        <f t="shared" si="2"/>
        <v>528.03999999999985</v>
      </c>
      <c r="T13" s="94">
        <f t="shared" si="2"/>
        <v>651.51</v>
      </c>
      <c r="U13" s="94">
        <f t="shared" si="2"/>
        <v>482.44000000000005</v>
      </c>
      <c r="V13" s="94">
        <f t="shared" si="2"/>
        <v>384.12</v>
      </c>
      <c r="W13" s="94">
        <f t="shared" si="2"/>
        <v>158.29999999999998</v>
      </c>
      <c r="X13" s="94">
        <f t="shared" si="2"/>
        <v>45.33</v>
      </c>
      <c r="Y13" s="94">
        <f t="shared" si="2"/>
        <v>9071.11</v>
      </c>
      <c r="Z13" s="95">
        <f t="shared" si="1"/>
        <v>0.33634723398448912</v>
      </c>
      <c r="AA13" s="111"/>
      <c r="AB13" s="180"/>
      <c r="AC13" s="1"/>
    </row>
    <row r="14" spans="1:29" x14ac:dyDescent="0.35">
      <c r="A14" s="20" t="s">
        <v>26</v>
      </c>
      <c r="B14" s="96">
        <v>83.600000000000009</v>
      </c>
      <c r="C14" s="96">
        <v>121.50000000000001</v>
      </c>
      <c r="D14" s="96">
        <v>103.93999999999996</v>
      </c>
      <c r="E14" s="96">
        <v>110.88000000000004</v>
      </c>
      <c r="F14" s="96">
        <v>79.70999999999998</v>
      </c>
      <c r="G14" s="96">
        <v>98.650000000000034</v>
      </c>
      <c r="H14" s="96">
        <v>147.70000000000002</v>
      </c>
      <c r="I14" s="96">
        <v>128.84</v>
      </c>
      <c r="J14" s="96">
        <v>181.62</v>
      </c>
      <c r="K14" s="96">
        <v>206.21999999999997</v>
      </c>
      <c r="L14" s="96">
        <v>198.99000000000009</v>
      </c>
      <c r="M14" s="96">
        <v>178.60000000000005</v>
      </c>
      <c r="N14" s="96">
        <v>124.96000000000001</v>
      </c>
      <c r="O14" s="96">
        <v>182.55</v>
      </c>
      <c r="P14" s="96">
        <v>185.74000000000004</v>
      </c>
      <c r="Q14" s="96">
        <v>328.11</v>
      </c>
      <c r="R14" s="96">
        <v>321.79999999999995</v>
      </c>
      <c r="S14" s="96">
        <v>277.98999999999984</v>
      </c>
      <c r="T14" s="96">
        <v>293.34000000000003</v>
      </c>
      <c r="U14" s="96">
        <v>214.88000000000005</v>
      </c>
      <c r="V14" s="96">
        <v>104.95000000000005</v>
      </c>
      <c r="W14" s="96">
        <v>60.699999999999989</v>
      </c>
      <c r="X14" s="96">
        <v>8.7699999999999978</v>
      </c>
      <c r="Y14" s="96">
        <v>3744.0400000000004</v>
      </c>
      <c r="Z14" s="97">
        <f t="shared" si="1"/>
        <v>0.13882507189608401</v>
      </c>
      <c r="AB14" s="3"/>
      <c r="AC14" s="1"/>
    </row>
    <row r="15" spans="1:29" x14ac:dyDescent="0.35">
      <c r="A15" s="20" t="s">
        <v>27</v>
      </c>
      <c r="B15" s="96">
        <v>98.329999999999956</v>
      </c>
      <c r="C15" s="96">
        <v>66.38</v>
      </c>
      <c r="D15" s="96">
        <v>39.75</v>
      </c>
      <c r="E15" s="96">
        <v>59.70000000000001</v>
      </c>
      <c r="F15" s="96">
        <v>60.36</v>
      </c>
      <c r="G15" s="96">
        <v>66.679999999999993</v>
      </c>
      <c r="H15" s="96">
        <v>156.50000000000003</v>
      </c>
      <c r="I15" s="96">
        <v>37.67</v>
      </c>
      <c r="J15" s="96">
        <v>67.399999999999991</v>
      </c>
      <c r="K15" s="96">
        <v>73.59</v>
      </c>
      <c r="L15" s="96">
        <v>99.230000000000018</v>
      </c>
      <c r="M15" s="96">
        <v>112.70999999999998</v>
      </c>
      <c r="N15" s="96">
        <v>51.959999999999994</v>
      </c>
      <c r="O15" s="96">
        <v>72.67</v>
      </c>
      <c r="P15" s="96">
        <v>51.06</v>
      </c>
      <c r="Q15" s="96">
        <v>60.49</v>
      </c>
      <c r="R15" s="96">
        <v>73.29000000000002</v>
      </c>
      <c r="S15" s="96">
        <v>39.549999999999997</v>
      </c>
      <c r="T15" s="96">
        <v>60.29999999999999</v>
      </c>
      <c r="U15" s="96">
        <v>42.879999999999995</v>
      </c>
      <c r="V15" s="96">
        <v>82.779999999999987</v>
      </c>
      <c r="W15" s="96">
        <v>26.770000000000007</v>
      </c>
      <c r="X15" s="96">
        <v>9.27</v>
      </c>
      <c r="Y15" s="96">
        <v>1509.32</v>
      </c>
      <c r="Z15" s="97">
        <f t="shared" si="1"/>
        <v>5.5964000789040048E-2</v>
      </c>
      <c r="AB15" s="3"/>
      <c r="AC15" s="1"/>
    </row>
    <row r="16" spans="1:29" x14ac:dyDescent="0.35">
      <c r="A16" s="20" t="s">
        <v>28</v>
      </c>
      <c r="B16" s="96">
        <v>324.28000000000009</v>
      </c>
      <c r="C16" s="96">
        <v>204.71999999999997</v>
      </c>
      <c r="D16" s="96">
        <v>114.51</v>
      </c>
      <c r="E16" s="96">
        <v>105.85</v>
      </c>
      <c r="F16" s="96">
        <v>126.92999999999998</v>
      </c>
      <c r="G16" s="96">
        <v>147.04000000000002</v>
      </c>
      <c r="H16" s="96">
        <v>143.42000000000002</v>
      </c>
      <c r="I16" s="96">
        <v>80.450000000000017</v>
      </c>
      <c r="J16" s="96">
        <v>71.22</v>
      </c>
      <c r="K16" s="96">
        <v>116.80999999999999</v>
      </c>
      <c r="L16" s="96">
        <v>148.54</v>
      </c>
      <c r="M16" s="96">
        <v>144.96</v>
      </c>
      <c r="N16" s="96">
        <v>97.89</v>
      </c>
      <c r="O16" s="96">
        <v>206.29</v>
      </c>
      <c r="P16" s="96">
        <v>197.28000000000003</v>
      </c>
      <c r="Q16" s="96">
        <v>346.65000000000003</v>
      </c>
      <c r="R16" s="96">
        <v>213.35</v>
      </c>
      <c r="S16" s="96">
        <v>210.5</v>
      </c>
      <c r="T16" s="96">
        <v>297.87</v>
      </c>
      <c r="U16" s="96">
        <v>224.68000000000004</v>
      </c>
      <c r="V16" s="96">
        <v>196.39</v>
      </c>
      <c r="W16" s="96">
        <v>70.829999999999984</v>
      </c>
      <c r="X16" s="96">
        <v>27.29</v>
      </c>
      <c r="Y16" s="96">
        <v>3817.7499999999995</v>
      </c>
      <c r="Z16" s="97">
        <f t="shared" si="1"/>
        <v>0.14155816129936502</v>
      </c>
      <c r="AB16" s="2"/>
      <c r="AC16" s="26"/>
    </row>
    <row r="17" spans="1:29" x14ac:dyDescent="0.35">
      <c r="A17" s="21" t="s">
        <v>2</v>
      </c>
      <c r="B17" s="94">
        <f>SUM(B18:B20)</f>
        <v>132.19000000000005</v>
      </c>
      <c r="C17" s="94">
        <f t="shared" ref="C17:Y17" si="3">SUM(C18:C20)</f>
        <v>47.78</v>
      </c>
      <c r="D17" s="94">
        <f t="shared" si="3"/>
        <v>21.13</v>
      </c>
      <c r="E17" s="94">
        <f t="shared" si="3"/>
        <v>21.62</v>
      </c>
      <c r="F17" s="94">
        <f t="shared" si="3"/>
        <v>18.139999999999997</v>
      </c>
      <c r="G17" s="94">
        <f t="shared" si="3"/>
        <v>19.479999999999997</v>
      </c>
      <c r="H17" s="94">
        <f t="shared" si="3"/>
        <v>34.97</v>
      </c>
      <c r="I17" s="94">
        <f t="shared" si="3"/>
        <v>15.419999999999998</v>
      </c>
      <c r="J17" s="94">
        <f t="shared" si="3"/>
        <v>23.18</v>
      </c>
      <c r="K17" s="94">
        <f t="shared" si="3"/>
        <v>26.360000000000007</v>
      </c>
      <c r="L17" s="94">
        <f t="shared" si="3"/>
        <v>40.97</v>
      </c>
      <c r="M17" s="94">
        <f t="shared" si="3"/>
        <v>111.65</v>
      </c>
      <c r="N17" s="94">
        <f t="shared" si="3"/>
        <v>36.38000000000001</v>
      </c>
      <c r="O17" s="94">
        <f t="shared" si="3"/>
        <v>74.300000000000011</v>
      </c>
      <c r="P17" s="94">
        <f t="shared" si="3"/>
        <v>96.639999999999958</v>
      </c>
      <c r="Q17" s="94">
        <f t="shared" si="3"/>
        <v>131.90000000000003</v>
      </c>
      <c r="R17" s="94">
        <f t="shared" si="3"/>
        <v>139.79</v>
      </c>
      <c r="S17" s="94">
        <f t="shared" si="3"/>
        <v>108.92000000000002</v>
      </c>
      <c r="T17" s="94">
        <f t="shared" si="3"/>
        <v>84.050000000000011</v>
      </c>
      <c r="U17" s="94">
        <f t="shared" si="3"/>
        <v>65.220000000000013</v>
      </c>
      <c r="V17" s="94">
        <f t="shared" si="3"/>
        <v>23.03</v>
      </c>
      <c r="W17" s="94">
        <f t="shared" si="3"/>
        <v>6.9</v>
      </c>
      <c r="X17" s="94">
        <f t="shared" si="3"/>
        <v>18.049999999999997</v>
      </c>
      <c r="Y17" s="94">
        <f t="shared" si="3"/>
        <v>1298.0700000000002</v>
      </c>
      <c r="Z17" s="95">
        <f t="shared" si="1"/>
        <v>4.8131072605033541E-2</v>
      </c>
      <c r="AB17" s="3"/>
      <c r="AC17" s="1"/>
    </row>
    <row r="18" spans="1:29" x14ac:dyDescent="0.35">
      <c r="A18" s="20" t="s">
        <v>29</v>
      </c>
      <c r="B18" s="96">
        <v>20.770000000000003</v>
      </c>
      <c r="C18" s="96">
        <v>8.7900000000000009</v>
      </c>
      <c r="D18" s="96">
        <v>7.0000000000000007E-2</v>
      </c>
      <c r="E18" s="96">
        <v>3.1500000000000004</v>
      </c>
      <c r="F18" s="96">
        <v>1.4700000000000002</v>
      </c>
      <c r="G18" s="96">
        <v>2.08</v>
      </c>
      <c r="H18" s="96">
        <v>3.14</v>
      </c>
      <c r="I18" s="96">
        <v>0.1</v>
      </c>
      <c r="J18" s="96">
        <v>1.7999999999999998</v>
      </c>
      <c r="K18" s="96">
        <v>4.3100000000000005</v>
      </c>
      <c r="L18" s="96">
        <v>4.09</v>
      </c>
      <c r="M18" s="96">
        <v>5.75</v>
      </c>
      <c r="N18" s="96">
        <v>3.6199999999999997</v>
      </c>
      <c r="O18" s="96">
        <v>8.6300000000000008</v>
      </c>
      <c r="P18" s="96">
        <v>6.6899999999999995</v>
      </c>
      <c r="Q18" s="96">
        <v>16.569999999999997</v>
      </c>
      <c r="R18" s="96">
        <v>3.24</v>
      </c>
      <c r="S18" s="96">
        <v>8.2100000000000009</v>
      </c>
      <c r="T18" s="96">
        <v>6.6000000000000005</v>
      </c>
      <c r="U18" s="96">
        <v>4.2300000000000004</v>
      </c>
      <c r="V18" s="96">
        <v>3.07</v>
      </c>
      <c r="W18" s="96">
        <v>0.32</v>
      </c>
      <c r="X18" s="96">
        <v>1.2500000000000002</v>
      </c>
      <c r="Y18" s="96">
        <v>117.94999999999997</v>
      </c>
      <c r="Z18" s="97">
        <f t="shared" si="1"/>
        <v>4.3734621505494347E-3</v>
      </c>
      <c r="AB18" s="3"/>
      <c r="AC18" s="1"/>
    </row>
    <row r="19" spans="1:29" x14ac:dyDescent="0.35">
      <c r="A19" s="20" t="s">
        <v>30</v>
      </c>
      <c r="B19" s="96">
        <v>14.549999999999999</v>
      </c>
      <c r="C19" s="96">
        <v>3.31</v>
      </c>
      <c r="D19" s="96">
        <v>1.3</v>
      </c>
      <c r="E19" s="96">
        <v>0.8</v>
      </c>
      <c r="F19" s="96"/>
      <c r="G19" s="96">
        <v>0.32</v>
      </c>
      <c r="H19" s="96">
        <v>2.8800000000000003</v>
      </c>
      <c r="I19" s="96">
        <v>0.06</v>
      </c>
      <c r="J19" s="96">
        <v>2.1799999999999997</v>
      </c>
      <c r="K19" s="96"/>
      <c r="L19" s="96">
        <v>1.64</v>
      </c>
      <c r="M19" s="96">
        <v>2.36</v>
      </c>
      <c r="N19" s="96">
        <v>0.57999999999999996</v>
      </c>
      <c r="O19" s="96">
        <v>3.4099999999999997</v>
      </c>
      <c r="P19" s="96">
        <v>2.2400000000000002</v>
      </c>
      <c r="Q19" s="96">
        <v>0.6</v>
      </c>
      <c r="R19" s="96">
        <v>14.17</v>
      </c>
      <c r="S19" s="96">
        <v>2.8899999999999997</v>
      </c>
      <c r="T19" s="96">
        <v>7.83</v>
      </c>
      <c r="U19" s="96">
        <v>0.11</v>
      </c>
      <c r="V19" s="96">
        <v>0.13</v>
      </c>
      <c r="W19" s="96">
        <v>2.17</v>
      </c>
      <c r="X19" s="96">
        <v>0.21000000000000002</v>
      </c>
      <c r="Y19" s="96">
        <v>63.74</v>
      </c>
      <c r="Z19" s="97">
        <f t="shared" si="1"/>
        <v>2.3634122719459181E-3</v>
      </c>
      <c r="AB19" s="3"/>
      <c r="AC19" s="1"/>
    </row>
    <row r="20" spans="1:29" x14ac:dyDescent="0.35">
      <c r="A20" s="20" t="s">
        <v>31</v>
      </c>
      <c r="B20" s="96">
        <v>96.870000000000047</v>
      </c>
      <c r="C20" s="96">
        <v>35.68</v>
      </c>
      <c r="D20" s="96">
        <v>19.759999999999998</v>
      </c>
      <c r="E20" s="96">
        <v>17.670000000000002</v>
      </c>
      <c r="F20" s="96">
        <v>16.669999999999998</v>
      </c>
      <c r="G20" s="96">
        <v>17.079999999999998</v>
      </c>
      <c r="H20" s="96">
        <v>28.949999999999996</v>
      </c>
      <c r="I20" s="96">
        <v>15.259999999999998</v>
      </c>
      <c r="J20" s="96">
        <v>19.2</v>
      </c>
      <c r="K20" s="96">
        <v>22.050000000000004</v>
      </c>
      <c r="L20" s="96">
        <v>35.24</v>
      </c>
      <c r="M20" s="96">
        <v>103.54</v>
      </c>
      <c r="N20" s="96">
        <v>32.180000000000007</v>
      </c>
      <c r="O20" s="96">
        <v>62.260000000000005</v>
      </c>
      <c r="P20" s="96">
        <v>87.709999999999965</v>
      </c>
      <c r="Q20" s="96">
        <v>114.73000000000005</v>
      </c>
      <c r="R20" s="96">
        <v>122.37999999999998</v>
      </c>
      <c r="S20" s="96">
        <v>97.820000000000007</v>
      </c>
      <c r="T20" s="96">
        <v>69.620000000000019</v>
      </c>
      <c r="U20" s="96">
        <v>60.88000000000001</v>
      </c>
      <c r="V20" s="96">
        <v>19.830000000000002</v>
      </c>
      <c r="W20" s="96">
        <v>4.41</v>
      </c>
      <c r="X20" s="96">
        <v>16.589999999999996</v>
      </c>
      <c r="Y20" s="96">
        <v>1116.3800000000001</v>
      </c>
      <c r="Z20" s="97">
        <f t="shared" si="1"/>
        <v>4.1394198182538186E-2</v>
      </c>
      <c r="AB20" s="2"/>
      <c r="AC20" s="26"/>
    </row>
    <row r="21" spans="1:29" x14ac:dyDescent="0.35">
      <c r="A21" s="21" t="s">
        <v>3</v>
      </c>
      <c r="B21" s="94">
        <f>SUM(B22:B28)</f>
        <v>10.170000000000002</v>
      </c>
      <c r="C21" s="94">
        <f t="shared" ref="C21:Y21" si="4">SUM(C22:C28)</f>
        <v>5.62</v>
      </c>
      <c r="D21" s="94">
        <f t="shared" si="4"/>
        <v>0</v>
      </c>
      <c r="E21" s="94">
        <f t="shared" si="4"/>
        <v>0.04</v>
      </c>
      <c r="F21" s="94">
        <f t="shared" si="4"/>
        <v>1.34</v>
      </c>
      <c r="G21" s="94">
        <f t="shared" si="4"/>
        <v>0.35</v>
      </c>
      <c r="H21" s="94">
        <f t="shared" si="4"/>
        <v>0.51</v>
      </c>
      <c r="I21" s="94">
        <f t="shared" si="4"/>
        <v>0.14000000000000001</v>
      </c>
      <c r="J21" s="94">
        <f t="shared" si="4"/>
        <v>0.13</v>
      </c>
      <c r="K21" s="94">
        <f t="shared" si="4"/>
        <v>0.28999999999999998</v>
      </c>
      <c r="L21" s="94">
        <f t="shared" si="4"/>
        <v>0.77</v>
      </c>
      <c r="M21" s="94">
        <f t="shared" si="4"/>
        <v>1.91</v>
      </c>
      <c r="N21" s="94">
        <f t="shared" si="4"/>
        <v>1.1499999999999999</v>
      </c>
      <c r="O21" s="94">
        <f t="shared" si="4"/>
        <v>2.4699999999999998</v>
      </c>
      <c r="P21" s="94">
        <f t="shared" si="4"/>
        <v>1.32</v>
      </c>
      <c r="Q21" s="94">
        <f t="shared" si="4"/>
        <v>0.21000000000000002</v>
      </c>
      <c r="R21" s="94">
        <f t="shared" si="4"/>
        <v>0.72</v>
      </c>
      <c r="S21" s="94">
        <f t="shared" si="4"/>
        <v>0.35000000000000003</v>
      </c>
      <c r="T21" s="94">
        <f t="shared" si="4"/>
        <v>0</v>
      </c>
      <c r="U21" s="94">
        <f t="shared" si="4"/>
        <v>0.16</v>
      </c>
      <c r="V21" s="94">
        <f t="shared" si="4"/>
        <v>0</v>
      </c>
      <c r="W21" s="94">
        <f t="shared" si="4"/>
        <v>0</v>
      </c>
      <c r="X21" s="94">
        <f t="shared" si="4"/>
        <v>0.31</v>
      </c>
      <c r="Y21" s="94">
        <f t="shared" si="4"/>
        <v>27.960000000000004</v>
      </c>
      <c r="Z21" s="95">
        <f t="shared" si="1"/>
        <v>1.0367274415376197E-3</v>
      </c>
      <c r="AB21" s="3"/>
      <c r="AC21" s="1"/>
    </row>
    <row r="22" spans="1:29" x14ac:dyDescent="0.35">
      <c r="A22" s="20" t="s">
        <v>32</v>
      </c>
      <c r="B22" s="96">
        <v>0.97000000000000008</v>
      </c>
      <c r="C22" s="96">
        <v>0.06</v>
      </c>
      <c r="D22" s="96"/>
      <c r="E22" s="96">
        <v>0.04</v>
      </c>
      <c r="F22" s="96"/>
      <c r="G22" s="96"/>
      <c r="H22" s="96"/>
      <c r="I22" s="96"/>
      <c r="J22" s="96"/>
      <c r="K22" s="96"/>
      <c r="L22" s="96">
        <v>0.06</v>
      </c>
      <c r="M22" s="96">
        <v>0.26</v>
      </c>
      <c r="N22" s="96"/>
      <c r="O22" s="96"/>
      <c r="P22" s="96"/>
      <c r="Q22" s="96"/>
      <c r="R22" s="96"/>
      <c r="S22" s="96"/>
      <c r="T22" s="96"/>
      <c r="U22" s="96">
        <v>0.16</v>
      </c>
      <c r="V22" s="96"/>
      <c r="W22" s="96"/>
      <c r="X22" s="96"/>
      <c r="Y22" s="96">
        <v>1.55</v>
      </c>
      <c r="Z22" s="97">
        <f t="shared" si="1"/>
        <v>5.7472372474367316E-5</v>
      </c>
      <c r="AB22" s="3"/>
      <c r="AC22" s="1"/>
    </row>
    <row r="23" spans="1:29" x14ac:dyDescent="0.35">
      <c r="A23" s="20" t="s">
        <v>33</v>
      </c>
      <c r="B23" s="96">
        <v>7.0000000000000007E-2</v>
      </c>
      <c r="C23" s="96"/>
      <c r="D23" s="96"/>
      <c r="E23" s="96"/>
      <c r="F23" s="96">
        <v>0.16</v>
      </c>
      <c r="G23" s="96"/>
      <c r="H23" s="96"/>
      <c r="I23" s="96"/>
      <c r="J23" s="96"/>
      <c r="K23" s="96"/>
      <c r="L23" s="96"/>
      <c r="M23" s="96"/>
      <c r="N23" s="96">
        <v>1.1499999999999999</v>
      </c>
      <c r="O23" s="96">
        <v>0.34</v>
      </c>
      <c r="P23" s="96"/>
      <c r="Q23" s="96">
        <v>0.05</v>
      </c>
      <c r="R23" s="96"/>
      <c r="S23" s="96">
        <v>7.0000000000000007E-2</v>
      </c>
      <c r="T23" s="96"/>
      <c r="U23" s="96"/>
      <c r="V23" s="96"/>
      <c r="W23" s="96"/>
      <c r="X23" s="96"/>
      <c r="Y23" s="96">
        <v>1.84</v>
      </c>
      <c r="Z23" s="97">
        <f t="shared" si="1"/>
        <v>6.8225267969571532E-5</v>
      </c>
      <c r="AB23" s="3"/>
      <c r="AC23" s="1"/>
    </row>
    <row r="24" spans="1:29" x14ac:dyDescent="0.35">
      <c r="A24" s="20" t="s">
        <v>34</v>
      </c>
      <c r="B24" s="96"/>
      <c r="C24" s="96"/>
      <c r="D24" s="96"/>
      <c r="E24" s="96"/>
      <c r="F24" s="96">
        <v>0.06</v>
      </c>
      <c r="G24" s="96"/>
      <c r="H24" s="96"/>
      <c r="I24" s="96">
        <v>0.1</v>
      </c>
      <c r="J24" s="96"/>
      <c r="K24" s="96">
        <v>0.02</v>
      </c>
      <c r="L24" s="96">
        <v>0.39</v>
      </c>
      <c r="M24" s="96"/>
      <c r="N24" s="96"/>
      <c r="O24" s="96">
        <v>0.68</v>
      </c>
      <c r="P24" s="96"/>
      <c r="Q24" s="96"/>
      <c r="R24" s="96">
        <v>0.14000000000000001</v>
      </c>
      <c r="S24" s="96"/>
      <c r="T24" s="96"/>
      <c r="U24" s="96"/>
      <c r="V24" s="96"/>
      <c r="W24" s="96"/>
      <c r="X24" s="96"/>
      <c r="Y24" s="96">
        <v>1.3900000000000001</v>
      </c>
      <c r="Z24" s="97">
        <f t="shared" si="1"/>
        <v>5.1539740477013272E-5</v>
      </c>
      <c r="AB24" s="3"/>
      <c r="AC24" s="1"/>
    </row>
    <row r="25" spans="1:29" x14ac:dyDescent="0.35">
      <c r="A25" s="20" t="s">
        <v>35</v>
      </c>
      <c r="B25" s="96">
        <v>1.5</v>
      </c>
      <c r="C25" s="96">
        <v>0.56000000000000005</v>
      </c>
      <c r="D25" s="96"/>
      <c r="E25" s="96"/>
      <c r="F25" s="96"/>
      <c r="G25" s="96"/>
      <c r="H25" s="96">
        <v>0.12</v>
      </c>
      <c r="I25" s="96"/>
      <c r="J25" s="96"/>
      <c r="K25" s="96"/>
      <c r="L25" s="96">
        <v>0.02</v>
      </c>
      <c r="M25" s="96"/>
      <c r="N25" s="96"/>
      <c r="O25" s="96"/>
      <c r="P25" s="96"/>
      <c r="Q25" s="96"/>
      <c r="R25" s="96">
        <v>0.17</v>
      </c>
      <c r="S25" s="96"/>
      <c r="T25" s="96"/>
      <c r="U25" s="96"/>
      <c r="V25" s="96"/>
      <c r="W25" s="96"/>
      <c r="X25" s="96"/>
      <c r="Y25" s="96">
        <v>2.37</v>
      </c>
      <c r="Z25" s="97">
        <f t="shared" si="1"/>
        <v>8.7877111460806797E-5</v>
      </c>
      <c r="AB25" s="3"/>
      <c r="AC25" s="1"/>
    </row>
    <row r="26" spans="1:29" x14ac:dyDescent="0.35">
      <c r="A26" s="20" t="s">
        <v>36</v>
      </c>
      <c r="B26" s="96">
        <v>0.12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>
        <v>0.12</v>
      </c>
      <c r="Z26" s="97">
        <f t="shared" si="1"/>
        <v>4.449473998015534E-6</v>
      </c>
      <c r="AB26" s="3"/>
      <c r="AC26" s="1"/>
    </row>
    <row r="27" spans="1:29" x14ac:dyDescent="0.35">
      <c r="A27" s="20" t="s">
        <v>37</v>
      </c>
      <c r="B27" s="96">
        <v>0.11</v>
      </c>
      <c r="C27" s="96"/>
      <c r="D27" s="96"/>
      <c r="E27" s="96"/>
      <c r="F27" s="96"/>
      <c r="G27" s="96"/>
      <c r="H27" s="96"/>
      <c r="I27" s="96"/>
      <c r="J27" s="96"/>
      <c r="K27" s="96">
        <v>0.03</v>
      </c>
      <c r="L27" s="96"/>
      <c r="M27" s="96">
        <v>0.18</v>
      </c>
      <c r="N27" s="96"/>
      <c r="O27" s="96"/>
      <c r="P27" s="96"/>
      <c r="Q27" s="96">
        <v>0.09</v>
      </c>
      <c r="R27" s="96"/>
      <c r="S27" s="96"/>
      <c r="T27" s="96"/>
      <c r="U27" s="96"/>
      <c r="V27" s="96"/>
      <c r="W27" s="96"/>
      <c r="X27" s="96"/>
      <c r="Y27" s="96">
        <v>0.41000000000000003</v>
      </c>
      <c r="Z27" s="97">
        <f t="shared" si="1"/>
        <v>1.5202369493219742E-5</v>
      </c>
      <c r="AB27" s="3"/>
      <c r="AC27" s="1"/>
    </row>
    <row r="28" spans="1:29" x14ac:dyDescent="0.35">
      <c r="A28" s="20" t="s">
        <v>38</v>
      </c>
      <c r="B28" s="96">
        <v>7.4000000000000012</v>
      </c>
      <c r="C28" s="96">
        <v>5</v>
      </c>
      <c r="D28" s="96"/>
      <c r="E28" s="96"/>
      <c r="F28" s="96">
        <v>1.1200000000000001</v>
      </c>
      <c r="G28" s="96">
        <v>0.35</v>
      </c>
      <c r="H28" s="96">
        <v>0.39</v>
      </c>
      <c r="I28" s="96">
        <v>0.04</v>
      </c>
      <c r="J28" s="96">
        <v>0.13</v>
      </c>
      <c r="K28" s="96">
        <v>0.24</v>
      </c>
      <c r="L28" s="96">
        <v>0.3</v>
      </c>
      <c r="M28" s="96">
        <v>1.47</v>
      </c>
      <c r="N28" s="96"/>
      <c r="O28" s="96">
        <v>1.45</v>
      </c>
      <c r="P28" s="96">
        <v>1.32</v>
      </c>
      <c r="Q28" s="96">
        <v>7.0000000000000007E-2</v>
      </c>
      <c r="R28" s="96">
        <v>0.41</v>
      </c>
      <c r="S28" s="96">
        <v>0.28000000000000003</v>
      </c>
      <c r="T28" s="96"/>
      <c r="U28" s="96"/>
      <c r="V28" s="96"/>
      <c r="W28" s="96"/>
      <c r="X28" s="96">
        <v>0.31</v>
      </c>
      <c r="Y28" s="96">
        <v>20.280000000000005</v>
      </c>
      <c r="Z28" s="97">
        <f t="shared" si="1"/>
        <v>7.5196110566462548E-4</v>
      </c>
      <c r="AB28" s="2"/>
      <c r="AC28" s="26"/>
    </row>
    <row r="29" spans="1:29" x14ac:dyDescent="0.35">
      <c r="A29" s="21" t="s">
        <v>4</v>
      </c>
      <c r="B29" s="94">
        <f>SUM(B30:B34)</f>
        <v>59.400000000000006</v>
      </c>
      <c r="C29" s="94">
        <f t="shared" ref="C29:Y29" si="5">SUM(C30:C34)</f>
        <v>49.46</v>
      </c>
      <c r="D29" s="94">
        <f t="shared" si="5"/>
        <v>13.600000000000001</v>
      </c>
      <c r="E29" s="94">
        <f t="shared" si="5"/>
        <v>9.3099999999999987</v>
      </c>
      <c r="F29" s="94">
        <f t="shared" si="5"/>
        <v>0.6100000000000001</v>
      </c>
      <c r="G29" s="94">
        <f t="shared" si="5"/>
        <v>23.629999999999995</v>
      </c>
      <c r="H29" s="94">
        <f t="shared" si="5"/>
        <v>25.020000000000003</v>
      </c>
      <c r="I29" s="94">
        <f t="shared" si="5"/>
        <v>29.810000000000002</v>
      </c>
      <c r="J29" s="94">
        <f t="shared" si="5"/>
        <v>46.39</v>
      </c>
      <c r="K29" s="94">
        <f t="shared" si="5"/>
        <v>21.209999999999997</v>
      </c>
      <c r="L29" s="94">
        <f t="shared" si="5"/>
        <v>99.399999999999991</v>
      </c>
      <c r="M29" s="94">
        <f t="shared" si="5"/>
        <v>26.77</v>
      </c>
      <c r="N29" s="94">
        <f t="shared" si="5"/>
        <v>285.23</v>
      </c>
      <c r="O29" s="94">
        <f t="shared" si="5"/>
        <v>129.63999999999999</v>
      </c>
      <c r="P29" s="94">
        <f t="shared" si="5"/>
        <v>71.440000000000012</v>
      </c>
      <c r="Q29" s="94">
        <f t="shared" si="5"/>
        <v>64.42</v>
      </c>
      <c r="R29" s="94">
        <f t="shared" si="5"/>
        <v>221.36999999999998</v>
      </c>
      <c r="S29" s="94">
        <f t="shared" si="5"/>
        <v>123.03999999999998</v>
      </c>
      <c r="T29" s="94">
        <f t="shared" si="5"/>
        <v>52.53</v>
      </c>
      <c r="U29" s="94">
        <f t="shared" si="5"/>
        <v>82.71</v>
      </c>
      <c r="V29" s="94">
        <f t="shared" si="5"/>
        <v>75.61</v>
      </c>
      <c r="W29" s="94">
        <f t="shared" si="5"/>
        <v>3.89</v>
      </c>
      <c r="X29" s="94">
        <f t="shared" si="5"/>
        <v>1.9900000000000002</v>
      </c>
      <c r="Y29" s="94">
        <f t="shared" si="5"/>
        <v>1516.4800000000002</v>
      </c>
      <c r="Z29" s="95">
        <f t="shared" si="1"/>
        <v>5.6229486070921653E-2</v>
      </c>
      <c r="AB29" s="3"/>
      <c r="AC29" s="1"/>
    </row>
    <row r="30" spans="1:29" x14ac:dyDescent="0.35">
      <c r="A30" s="20" t="s">
        <v>39</v>
      </c>
      <c r="B30" s="96">
        <v>21.220000000000002</v>
      </c>
      <c r="C30" s="96">
        <v>40.18</v>
      </c>
      <c r="D30" s="96">
        <v>13.39</v>
      </c>
      <c r="E30" s="96">
        <v>9.27</v>
      </c>
      <c r="F30" s="96">
        <v>7.0000000000000007E-2</v>
      </c>
      <c r="G30" s="96">
        <v>21.549999999999997</v>
      </c>
      <c r="H30" s="96">
        <v>22.130000000000003</v>
      </c>
      <c r="I30" s="96">
        <v>25.610000000000003</v>
      </c>
      <c r="J30" s="96">
        <v>44.97</v>
      </c>
      <c r="K30" s="96">
        <v>19.329999999999998</v>
      </c>
      <c r="L30" s="96">
        <v>96.61999999999999</v>
      </c>
      <c r="M30" s="96">
        <v>24.82</v>
      </c>
      <c r="N30" s="96">
        <v>283.72000000000003</v>
      </c>
      <c r="O30" s="96">
        <v>128.47</v>
      </c>
      <c r="P30" s="96">
        <v>68.410000000000011</v>
      </c>
      <c r="Q30" s="96">
        <v>61.26</v>
      </c>
      <c r="R30" s="96">
        <v>217.68999999999997</v>
      </c>
      <c r="S30" s="96">
        <v>120.79999999999998</v>
      </c>
      <c r="T30" s="96">
        <v>47.44</v>
      </c>
      <c r="U30" s="96">
        <v>80.19</v>
      </c>
      <c r="V30" s="96">
        <v>75.489999999999995</v>
      </c>
      <c r="W30" s="96">
        <v>3.02</v>
      </c>
      <c r="X30" s="96">
        <v>1.2000000000000002</v>
      </c>
      <c r="Y30" s="96">
        <v>1426.8500000000001</v>
      </c>
      <c r="Z30" s="97">
        <f t="shared" si="1"/>
        <v>5.2906099783903877E-2</v>
      </c>
      <c r="AB30" s="3"/>
      <c r="AC30" s="1"/>
    </row>
    <row r="31" spans="1:29" x14ac:dyDescent="0.35">
      <c r="A31" s="20" t="s">
        <v>40</v>
      </c>
      <c r="B31" s="96">
        <v>5.62</v>
      </c>
      <c r="C31" s="96">
        <v>3.5199999999999996</v>
      </c>
      <c r="D31" s="96"/>
      <c r="E31" s="96"/>
      <c r="F31" s="96"/>
      <c r="G31" s="96">
        <v>0.43000000000000005</v>
      </c>
      <c r="H31" s="96">
        <v>1.8199999999999998</v>
      </c>
      <c r="I31" s="96"/>
      <c r="J31" s="96">
        <v>1.27</v>
      </c>
      <c r="K31" s="96">
        <v>0.13</v>
      </c>
      <c r="L31" s="96">
        <v>0.51</v>
      </c>
      <c r="M31" s="96">
        <v>0.84</v>
      </c>
      <c r="N31" s="96">
        <v>0.14000000000000001</v>
      </c>
      <c r="O31" s="96">
        <v>1.1700000000000002</v>
      </c>
      <c r="P31" s="96">
        <v>0.93</v>
      </c>
      <c r="Q31" s="96">
        <v>2.16</v>
      </c>
      <c r="R31" s="96">
        <v>1.5</v>
      </c>
      <c r="S31" s="96">
        <v>0.66</v>
      </c>
      <c r="T31" s="96">
        <v>1.39</v>
      </c>
      <c r="U31" s="96">
        <v>0.52</v>
      </c>
      <c r="V31" s="96"/>
      <c r="W31" s="96"/>
      <c r="X31" s="96">
        <v>0.38</v>
      </c>
      <c r="Y31" s="96">
        <v>22.990000000000002</v>
      </c>
      <c r="Z31" s="97">
        <f t="shared" si="1"/>
        <v>8.5244506011980948E-4</v>
      </c>
      <c r="AB31" s="3"/>
      <c r="AC31" s="1"/>
    </row>
    <row r="32" spans="1:29" x14ac:dyDescent="0.35">
      <c r="A32" s="20" t="s">
        <v>41</v>
      </c>
      <c r="B32" s="96">
        <v>2.6599999999999997</v>
      </c>
      <c r="C32" s="96">
        <v>0.19</v>
      </c>
      <c r="D32" s="96"/>
      <c r="E32" s="96"/>
      <c r="F32" s="96"/>
      <c r="G32" s="96"/>
      <c r="H32" s="96">
        <v>0.16</v>
      </c>
      <c r="I32" s="96"/>
      <c r="J32" s="96"/>
      <c r="K32" s="96"/>
      <c r="L32" s="96">
        <v>0.49</v>
      </c>
      <c r="M32" s="96"/>
      <c r="N32" s="96">
        <v>0.15</v>
      </c>
      <c r="O32" s="96"/>
      <c r="P32" s="96">
        <v>0.21</v>
      </c>
      <c r="Q32" s="96"/>
      <c r="R32" s="96"/>
      <c r="S32" s="96"/>
      <c r="T32" s="96"/>
      <c r="U32" s="96"/>
      <c r="V32" s="96"/>
      <c r="W32" s="96">
        <v>0.33</v>
      </c>
      <c r="X32" s="96"/>
      <c r="Y32" s="96">
        <v>4.1899999999999995</v>
      </c>
      <c r="Z32" s="97">
        <f t="shared" si="1"/>
        <v>1.5536080043070905E-4</v>
      </c>
      <c r="AB32" s="3"/>
      <c r="AC32" s="1"/>
    </row>
    <row r="33" spans="1:29" x14ac:dyDescent="0.35">
      <c r="A33" s="20" t="s">
        <v>42</v>
      </c>
      <c r="B33" s="96">
        <v>0.17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>
        <v>0.17</v>
      </c>
      <c r="Z33" s="97">
        <f t="shared" si="1"/>
        <v>6.3034214971886741E-6</v>
      </c>
      <c r="AB33" s="3"/>
      <c r="AC33" s="1"/>
    </row>
    <row r="34" spans="1:29" x14ac:dyDescent="0.35">
      <c r="A34" s="20" t="s">
        <v>43</v>
      </c>
      <c r="B34" s="96">
        <v>29.730000000000004</v>
      </c>
      <c r="C34" s="96">
        <v>5.5699999999999994</v>
      </c>
      <c r="D34" s="96">
        <v>0.21</v>
      </c>
      <c r="E34" s="96">
        <v>0.04</v>
      </c>
      <c r="F34" s="96">
        <v>0.54</v>
      </c>
      <c r="G34" s="96">
        <v>1.65</v>
      </c>
      <c r="H34" s="96">
        <v>0.91</v>
      </c>
      <c r="I34" s="96">
        <v>4.2</v>
      </c>
      <c r="J34" s="96">
        <v>0.15</v>
      </c>
      <c r="K34" s="96">
        <v>1.75</v>
      </c>
      <c r="L34" s="96">
        <v>1.78</v>
      </c>
      <c r="M34" s="96">
        <v>1.1099999999999999</v>
      </c>
      <c r="N34" s="96">
        <v>1.22</v>
      </c>
      <c r="O34" s="96"/>
      <c r="P34" s="96">
        <v>1.89</v>
      </c>
      <c r="Q34" s="96">
        <v>1</v>
      </c>
      <c r="R34" s="96">
        <v>2.1799999999999997</v>
      </c>
      <c r="S34" s="96">
        <v>1.58</v>
      </c>
      <c r="T34" s="96">
        <v>3.7</v>
      </c>
      <c r="U34" s="96">
        <v>2</v>
      </c>
      <c r="V34" s="96">
        <v>0.12</v>
      </c>
      <c r="W34" s="96">
        <v>0.54</v>
      </c>
      <c r="X34" s="96">
        <v>0.41000000000000003</v>
      </c>
      <c r="Y34" s="96">
        <v>62.279999999999994</v>
      </c>
      <c r="Z34" s="97">
        <f t="shared" si="1"/>
        <v>2.3092770049700619E-3</v>
      </c>
      <c r="AB34" s="2"/>
      <c r="AC34" s="26"/>
    </row>
    <row r="35" spans="1:29" x14ac:dyDescent="0.35">
      <c r="A35" s="21" t="s">
        <v>5</v>
      </c>
      <c r="B35" s="94">
        <f>B36</f>
        <v>0</v>
      </c>
      <c r="C35" s="94">
        <f t="shared" ref="C35:Y35" si="6">C36</f>
        <v>0</v>
      </c>
      <c r="D35" s="94">
        <f t="shared" si="6"/>
        <v>0</v>
      </c>
      <c r="E35" s="94">
        <f t="shared" si="6"/>
        <v>0</v>
      </c>
      <c r="F35" s="94">
        <f t="shared" si="6"/>
        <v>0</v>
      </c>
      <c r="G35" s="94">
        <f t="shared" si="6"/>
        <v>0</v>
      </c>
      <c r="H35" s="94">
        <f t="shared" si="6"/>
        <v>0</v>
      </c>
      <c r="I35" s="94">
        <f t="shared" si="6"/>
        <v>0</v>
      </c>
      <c r="J35" s="94">
        <f t="shared" si="6"/>
        <v>0</v>
      </c>
      <c r="K35" s="94">
        <f t="shared" si="6"/>
        <v>0</v>
      </c>
      <c r="L35" s="94">
        <f t="shared" si="6"/>
        <v>0</v>
      </c>
      <c r="M35" s="94">
        <f t="shared" si="6"/>
        <v>0</v>
      </c>
      <c r="N35" s="94">
        <f t="shared" si="6"/>
        <v>0</v>
      </c>
      <c r="O35" s="94">
        <f t="shared" si="6"/>
        <v>0</v>
      </c>
      <c r="P35" s="94">
        <f t="shared" si="6"/>
        <v>0</v>
      </c>
      <c r="Q35" s="94">
        <f t="shared" si="6"/>
        <v>0</v>
      </c>
      <c r="R35" s="94">
        <f t="shared" si="6"/>
        <v>0</v>
      </c>
      <c r="S35" s="94">
        <f t="shared" si="6"/>
        <v>0</v>
      </c>
      <c r="T35" s="94">
        <f t="shared" si="6"/>
        <v>0</v>
      </c>
      <c r="U35" s="94">
        <f t="shared" si="6"/>
        <v>0</v>
      </c>
      <c r="V35" s="94">
        <f t="shared" si="6"/>
        <v>0</v>
      </c>
      <c r="W35" s="94">
        <f t="shared" si="6"/>
        <v>0</v>
      </c>
      <c r="X35" s="94">
        <f t="shared" si="6"/>
        <v>0.11</v>
      </c>
      <c r="Y35" s="94">
        <f t="shared" si="6"/>
        <v>0.11</v>
      </c>
      <c r="Z35" s="95">
        <f t="shared" si="1"/>
        <v>4.0786844981809067E-6</v>
      </c>
      <c r="AB35" s="2"/>
      <c r="AC35" s="26"/>
    </row>
    <row r="36" spans="1:29" x14ac:dyDescent="0.35">
      <c r="A36" s="20" t="s">
        <v>44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>
        <v>0.11</v>
      </c>
      <c r="Y36" s="96">
        <v>0.11</v>
      </c>
      <c r="Z36" s="97">
        <f t="shared" si="1"/>
        <v>4.0786844981809067E-6</v>
      </c>
      <c r="AB36" s="2"/>
      <c r="AC36" s="26"/>
    </row>
    <row r="37" spans="1:29" x14ac:dyDescent="0.35">
      <c r="A37" s="21" t="s">
        <v>6</v>
      </c>
      <c r="B37" s="94">
        <f>SUM(B38:B41)</f>
        <v>460.55999999999995</v>
      </c>
      <c r="C37" s="94">
        <f t="shared" ref="C37:Y37" si="7">SUM(C38:C41)</f>
        <v>217.94000000000005</v>
      </c>
      <c r="D37" s="94">
        <f t="shared" si="7"/>
        <v>130.72000000000003</v>
      </c>
      <c r="E37" s="94">
        <f t="shared" si="7"/>
        <v>156.36000000000001</v>
      </c>
      <c r="F37" s="94">
        <f t="shared" si="7"/>
        <v>197.42999999999998</v>
      </c>
      <c r="G37" s="94">
        <f t="shared" si="7"/>
        <v>171.33999999999997</v>
      </c>
      <c r="H37" s="94">
        <f t="shared" si="7"/>
        <v>288.67999999999995</v>
      </c>
      <c r="I37" s="94">
        <f t="shared" si="7"/>
        <v>141.36000000000004</v>
      </c>
      <c r="J37" s="94">
        <f t="shared" si="7"/>
        <v>178.78999999999996</v>
      </c>
      <c r="K37" s="94">
        <f t="shared" si="7"/>
        <v>299.33999999999992</v>
      </c>
      <c r="L37" s="94">
        <f t="shared" si="7"/>
        <v>331.20000000000005</v>
      </c>
      <c r="M37" s="94">
        <f t="shared" si="7"/>
        <v>395.82000000000011</v>
      </c>
      <c r="N37" s="94">
        <f t="shared" si="7"/>
        <v>352.57999999999993</v>
      </c>
      <c r="O37" s="94">
        <f t="shared" si="7"/>
        <v>322.38999999999987</v>
      </c>
      <c r="P37" s="94">
        <f t="shared" si="7"/>
        <v>299.93</v>
      </c>
      <c r="Q37" s="94">
        <f t="shared" si="7"/>
        <v>374.93000000000006</v>
      </c>
      <c r="R37" s="94">
        <f t="shared" si="7"/>
        <v>383.2600000000001</v>
      </c>
      <c r="S37" s="94">
        <f t="shared" si="7"/>
        <v>369.46999999999986</v>
      </c>
      <c r="T37" s="94">
        <f t="shared" si="7"/>
        <v>392.96</v>
      </c>
      <c r="U37" s="94">
        <f t="shared" si="7"/>
        <v>238.57999999999993</v>
      </c>
      <c r="V37" s="94">
        <f t="shared" si="7"/>
        <v>199.13</v>
      </c>
      <c r="W37" s="94">
        <f t="shared" si="7"/>
        <v>127.78000000000002</v>
      </c>
      <c r="X37" s="94">
        <f t="shared" si="7"/>
        <v>0.1</v>
      </c>
      <c r="Y37" s="94">
        <f t="shared" si="7"/>
        <v>6030.6500000000005</v>
      </c>
      <c r="Z37" s="95">
        <f t="shared" si="1"/>
        <v>0.22361016971776987</v>
      </c>
      <c r="AA37" s="111"/>
      <c r="AB37" s="180"/>
      <c r="AC37" s="1"/>
    </row>
    <row r="38" spans="1:29" x14ac:dyDescent="0.35">
      <c r="A38" s="20" t="s">
        <v>45</v>
      </c>
      <c r="B38" s="96">
        <v>78.06</v>
      </c>
      <c r="C38" s="96">
        <v>24.119999999999997</v>
      </c>
      <c r="D38" s="96">
        <v>7.21</v>
      </c>
      <c r="E38" s="96">
        <v>5.9200000000000008</v>
      </c>
      <c r="F38" s="96">
        <v>18.020000000000003</v>
      </c>
      <c r="G38" s="96">
        <v>6.6900000000000013</v>
      </c>
      <c r="H38" s="96">
        <v>11.64</v>
      </c>
      <c r="I38" s="96">
        <v>4.58</v>
      </c>
      <c r="J38" s="96">
        <v>4.3199999999999994</v>
      </c>
      <c r="K38" s="96">
        <v>8.5899999999999981</v>
      </c>
      <c r="L38" s="96">
        <v>9.41</v>
      </c>
      <c r="M38" s="96">
        <v>16.399999999999999</v>
      </c>
      <c r="N38" s="96">
        <v>20.079999999999998</v>
      </c>
      <c r="O38" s="96">
        <v>10.94</v>
      </c>
      <c r="P38" s="96">
        <v>10.480000000000002</v>
      </c>
      <c r="Q38" s="96">
        <v>20.080000000000002</v>
      </c>
      <c r="R38" s="96">
        <v>10.729999999999997</v>
      </c>
      <c r="S38" s="96">
        <v>14.709999999999999</v>
      </c>
      <c r="T38" s="96">
        <v>5.95</v>
      </c>
      <c r="U38" s="96">
        <v>9.39</v>
      </c>
      <c r="V38" s="96">
        <v>15.090000000000002</v>
      </c>
      <c r="W38" s="96">
        <v>5.0399999999999991</v>
      </c>
      <c r="X38" s="96"/>
      <c r="Y38" s="96">
        <v>317.45</v>
      </c>
      <c r="Z38" s="97">
        <f t="shared" si="1"/>
        <v>1.177071267225026E-2</v>
      </c>
      <c r="AB38" s="3"/>
      <c r="AC38" s="1"/>
    </row>
    <row r="39" spans="1:29" x14ac:dyDescent="0.35">
      <c r="A39" s="20" t="s">
        <v>46</v>
      </c>
      <c r="B39" s="96">
        <v>15.550000000000004</v>
      </c>
      <c r="C39" s="96">
        <v>0.95000000000000007</v>
      </c>
      <c r="D39" s="96">
        <v>0.45999999999999996</v>
      </c>
      <c r="E39" s="96">
        <v>3.1799999999999997</v>
      </c>
      <c r="F39" s="96">
        <v>2.3200000000000003</v>
      </c>
      <c r="G39" s="96">
        <v>5.0599999999999987</v>
      </c>
      <c r="H39" s="96">
        <v>4.9500000000000011</v>
      </c>
      <c r="I39" s="96">
        <v>0.94000000000000006</v>
      </c>
      <c r="J39" s="96">
        <v>3.5</v>
      </c>
      <c r="K39" s="96">
        <v>0.36</v>
      </c>
      <c r="L39" s="96">
        <v>3.49</v>
      </c>
      <c r="M39" s="96">
        <v>1.1700000000000002</v>
      </c>
      <c r="N39" s="96">
        <v>1.41</v>
      </c>
      <c r="O39" s="96">
        <v>2.02</v>
      </c>
      <c r="P39" s="96">
        <v>2.5099999999999998</v>
      </c>
      <c r="Q39" s="96">
        <v>1.7300000000000002</v>
      </c>
      <c r="R39" s="96">
        <v>1.17</v>
      </c>
      <c r="S39" s="96">
        <v>2.71</v>
      </c>
      <c r="T39" s="96">
        <v>0.53</v>
      </c>
      <c r="U39" s="96">
        <v>0.34</v>
      </c>
      <c r="V39" s="96">
        <v>0.51</v>
      </c>
      <c r="W39" s="96">
        <v>0.16</v>
      </c>
      <c r="X39" s="96"/>
      <c r="Y39" s="96">
        <v>55.02</v>
      </c>
      <c r="Z39" s="97">
        <f t="shared" si="1"/>
        <v>2.0400838280901223E-3</v>
      </c>
      <c r="AB39" s="3"/>
      <c r="AC39" s="1"/>
    </row>
    <row r="40" spans="1:29" x14ac:dyDescent="0.35">
      <c r="A40" s="20" t="s">
        <v>47</v>
      </c>
      <c r="B40" s="96">
        <v>205.10999999999999</v>
      </c>
      <c r="C40" s="96">
        <v>152.08000000000004</v>
      </c>
      <c r="D40" s="96">
        <v>99.42000000000003</v>
      </c>
      <c r="E40" s="96">
        <v>111.72000000000001</v>
      </c>
      <c r="F40" s="96">
        <v>153.74999999999997</v>
      </c>
      <c r="G40" s="96">
        <v>136.15999999999997</v>
      </c>
      <c r="H40" s="96">
        <v>238.73999999999992</v>
      </c>
      <c r="I40" s="96">
        <v>114.17000000000003</v>
      </c>
      <c r="J40" s="96">
        <v>147.39999999999998</v>
      </c>
      <c r="K40" s="96">
        <v>252.72999999999993</v>
      </c>
      <c r="L40" s="96">
        <v>289.88000000000005</v>
      </c>
      <c r="M40" s="96">
        <v>348.2700000000001</v>
      </c>
      <c r="N40" s="96">
        <v>300.71999999999991</v>
      </c>
      <c r="O40" s="96">
        <v>279.70999999999992</v>
      </c>
      <c r="P40" s="96">
        <v>244.00000000000003</v>
      </c>
      <c r="Q40" s="96">
        <v>306.37000000000006</v>
      </c>
      <c r="R40" s="96">
        <v>324.44000000000011</v>
      </c>
      <c r="S40" s="96">
        <v>318.36999999999983</v>
      </c>
      <c r="T40" s="96">
        <v>335.54999999999995</v>
      </c>
      <c r="U40" s="96">
        <v>210.83999999999995</v>
      </c>
      <c r="V40" s="96">
        <v>163.29</v>
      </c>
      <c r="W40" s="96">
        <v>114.67000000000002</v>
      </c>
      <c r="X40" s="96">
        <v>0.1</v>
      </c>
      <c r="Y40" s="96">
        <v>4847.4900000000007</v>
      </c>
      <c r="Z40" s="97">
        <f t="shared" si="1"/>
        <v>0.17973983925533604</v>
      </c>
      <c r="AB40" s="3"/>
      <c r="AC40" s="1"/>
    </row>
    <row r="41" spans="1:29" x14ac:dyDescent="0.35">
      <c r="A41" s="20" t="s">
        <v>48</v>
      </c>
      <c r="B41" s="96">
        <v>161.83999999999989</v>
      </c>
      <c r="C41" s="96">
        <v>40.790000000000006</v>
      </c>
      <c r="D41" s="96">
        <v>23.63</v>
      </c>
      <c r="E41" s="96">
        <v>35.54</v>
      </c>
      <c r="F41" s="96">
        <v>23.34</v>
      </c>
      <c r="G41" s="96">
        <v>23.430000000000003</v>
      </c>
      <c r="H41" s="96">
        <v>33.350000000000009</v>
      </c>
      <c r="I41" s="96">
        <v>21.670000000000005</v>
      </c>
      <c r="J41" s="96">
        <v>23.569999999999993</v>
      </c>
      <c r="K41" s="96">
        <v>37.659999999999997</v>
      </c>
      <c r="L41" s="96">
        <v>28.42</v>
      </c>
      <c r="M41" s="96">
        <v>29.98</v>
      </c>
      <c r="N41" s="96">
        <v>30.37</v>
      </c>
      <c r="O41" s="96">
        <v>29.72</v>
      </c>
      <c r="P41" s="96">
        <v>42.940000000000005</v>
      </c>
      <c r="Q41" s="96">
        <v>46.750000000000014</v>
      </c>
      <c r="R41" s="96">
        <v>46.92</v>
      </c>
      <c r="S41" s="96">
        <v>33.679999999999993</v>
      </c>
      <c r="T41" s="96">
        <v>50.93</v>
      </c>
      <c r="U41" s="96">
        <v>18.010000000000002</v>
      </c>
      <c r="V41" s="96">
        <v>20.240000000000002</v>
      </c>
      <c r="W41" s="96">
        <v>7.9099999999999993</v>
      </c>
      <c r="X41" s="96"/>
      <c r="Y41" s="96">
        <v>810.68999999999983</v>
      </c>
      <c r="Z41" s="97">
        <f t="shared" si="1"/>
        <v>3.0059533962093439E-2</v>
      </c>
      <c r="AB41" s="3"/>
      <c r="AC41" s="1"/>
    </row>
    <row r="42" spans="1:29" x14ac:dyDescent="0.35">
      <c r="A42" s="21" t="s">
        <v>7</v>
      </c>
      <c r="B42" s="94">
        <f>SUM(B43:B44)</f>
        <v>21.209999999999997</v>
      </c>
      <c r="C42" s="94">
        <f t="shared" ref="C42:Y42" si="8">SUM(C43:C44)</f>
        <v>45.86</v>
      </c>
      <c r="D42" s="94">
        <f t="shared" si="8"/>
        <v>10.35</v>
      </c>
      <c r="E42" s="94">
        <f t="shared" si="8"/>
        <v>10.459999999999999</v>
      </c>
      <c r="F42" s="94">
        <f t="shared" si="8"/>
        <v>26.269999999999996</v>
      </c>
      <c r="G42" s="94">
        <f t="shared" si="8"/>
        <v>61.939999999999991</v>
      </c>
      <c r="H42" s="94">
        <f t="shared" si="8"/>
        <v>34.47</v>
      </c>
      <c r="I42" s="94">
        <f t="shared" si="8"/>
        <v>60.08</v>
      </c>
      <c r="J42" s="94">
        <f t="shared" si="8"/>
        <v>83.08</v>
      </c>
      <c r="K42" s="94">
        <f t="shared" si="8"/>
        <v>120.34</v>
      </c>
      <c r="L42" s="94">
        <f t="shared" si="8"/>
        <v>66.16</v>
      </c>
      <c r="M42" s="94">
        <f t="shared" si="8"/>
        <v>149.35000000000002</v>
      </c>
      <c r="N42" s="94">
        <f t="shared" si="8"/>
        <v>88.22999999999999</v>
      </c>
      <c r="O42" s="94">
        <f t="shared" si="8"/>
        <v>229.04000000000005</v>
      </c>
      <c r="P42" s="94">
        <f t="shared" si="8"/>
        <v>161.05000000000001</v>
      </c>
      <c r="Q42" s="94">
        <f t="shared" si="8"/>
        <v>218.42999999999998</v>
      </c>
      <c r="R42" s="94">
        <f t="shared" si="8"/>
        <v>279.33999999999997</v>
      </c>
      <c r="S42" s="94">
        <f t="shared" si="8"/>
        <v>218.21</v>
      </c>
      <c r="T42" s="94">
        <f t="shared" si="8"/>
        <v>258.59000000000009</v>
      </c>
      <c r="U42" s="94">
        <f t="shared" si="8"/>
        <v>95.36</v>
      </c>
      <c r="V42" s="94">
        <f t="shared" si="8"/>
        <v>49.86999999999999</v>
      </c>
      <c r="W42" s="94">
        <f t="shared" si="8"/>
        <v>17.580000000000002</v>
      </c>
      <c r="X42" s="94">
        <f t="shared" si="8"/>
        <v>3.41</v>
      </c>
      <c r="Y42" s="94">
        <f t="shared" si="8"/>
        <v>2308.6800000000003</v>
      </c>
      <c r="Z42" s="95">
        <f t="shared" si="1"/>
        <v>8.5603430247820869E-2</v>
      </c>
      <c r="AA42" s="111"/>
      <c r="AB42" s="180"/>
      <c r="AC42" s="1"/>
    </row>
    <row r="43" spans="1:29" x14ac:dyDescent="0.35">
      <c r="A43" s="20" t="s">
        <v>49</v>
      </c>
      <c r="B43" s="96">
        <v>14.629999999999997</v>
      </c>
      <c r="C43" s="96">
        <v>26.950000000000003</v>
      </c>
      <c r="D43" s="96">
        <v>5.88</v>
      </c>
      <c r="E43" s="96">
        <v>6.9799999999999995</v>
      </c>
      <c r="F43" s="96">
        <v>18.709999999999997</v>
      </c>
      <c r="G43" s="96">
        <v>61.189999999999991</v>
      </c>
      <c r="H43" s="96">
        <v>31.89</v>
      </c>
      <c r="I43" s="96">
        <v>52.36</v>
      </c>
      <c r="J43" s="96">
        <v>77.09</v>
      </c>
      <c r="K43" s="96">
        <v>59.540000000000006</v>
      </c>
      <c r="L43" s="96">
        <v>31.419999999999998</v>
      </c>
      <c r="M43" s="96">
        <v>78.960000000000022</v>
      </c>
      <c r="N43" s="96">
        <v>68.41</v>
      </c>
      <c r="O43" s="96">
        <v>170.89000000000004</v>
      </c>
      <c r="P43" s="96">
        <v>143.69000000000003</v>
      </c>
      <c r="Q43" s="96">
        <v>194.51999999999998</v>
      </c>
      <c r="R43" s="96">
        <v>185.47</v>
      </c>
      <c r="S43" s="96">
        <v>198.19</v>
      </c>
      <c r="T43" s="96">
        <v>194.14000000000007</v>
      </c>
      <c r="U43" s="96">
        <v>66.8</v>
      </c>
      <c r="V43" s="96">
        <v>35.989999999999995</v>
      </c>
      <c r="W43" s="96">
        <v>17.580000000000002</v>
      </c>
      <c r="X43" s="96">
        <v>3.41</v>
      </c>
      <c r="Y43" s="96">
        <v>1744.6900000000003</v>
      </c>
      <c r="Z43" s="97">
        <f t="shared" si="1"/>
        <v>6.4691273246647696E-2</v>
      </c>
      <c r="AB43" s="3"/>
      <c r="AC43" s="26"/>
    </row>
    <row r="44" spans="1:29" x14ac:dyDescent="0.35">
      <c r="A44" s="20" t="s">
        <v>50</v>
      </c>
      <c r="B44" s="96">
        <v>6.580000000000001</v>
      </c>
      <c r="C44" s="96">
        <v>18.91</v>
      </c>
      <c r="D44" s="96">
        <v>4.47</v>
      </c>
      <c r="E44" s="96">
        <v>3.4799999999999995</v>
      </c>
      <c r="F44" s="96">
        <v>7.5599999999999987</v>
      </c>
      <c r="G44" s="96">
        <v>0.75</v>
      </c>
      <c r="H44" s="96">
        <v>2.58</v>
      </c>
      <c r="I44" s="96">
        <v>7.7200000000000015</v>
      </c>
      <c r="J44" s="96">
        <v>5.99</v>
      </c>
      <c r="K44" s="96">
        <v>60.800000000000004</v>
      </c>
      <c r="L44" s="96">
        <v>34.74</v>
      </c>
      <c r="M44" s="96">
        <v>70.389999999999986</v>
      </c>
      <c r="N44" s="96">
        <v>19.82</v>
      </c>
      <c r="O44" s="96">
        <v>58.15</v>
      </c>
      <c r="P44" s="96">
        <v>17.359999999999996</v>
      </c>
      <c r="Q44" s="96">
        <v>23.910000000000004</v>
      </c>
      <c r="R44" s="96">
        <v>93.86999999999999</v>
      </c>
      <c r="S44" s="96">
        <v>20.02</v>
      </c>
      <c r="T44" s="96">
        <v>64.45</v>
      </c>
      <c r="U44" s="96">
        <v>28.56</v>
      </c>
      <c r="V44" s="96">
        <v>13.879999999999999</v>
      </c>
      <c r="W44" s="96"/>
      <c r="X44" s="96"/>
      <c r="Y44" s="96">
        <v>563.99</v>
      </c>
      <c r="Z44" s="97">
        <f t="shared" si="1"/>
        <v>2.0912157001173177E-2</v>
      </c>
      <c r="AB44" s="3"/>
      <c r="AC44" s="1"/>
    </row>
    <row r="45" spans="1:29" x14ac:dyDescent="0.35">
      <c r="A45" s="21" t="s">
        <v>8</v>
      </c>
      <c r="B45" s="94">
        <f>SUM(B46:B47)</f>
        <v>0</v>
      </c>
      <c r="C45" s="94">
        <f t="shared" ref="C45:Y45" si="9">SUM(C46:C47)</f>
        <v>0.13999999999999999</v>
      </c>
      <c r="D45" s="94">
        <f t="shared" si="9"/>
        <v>0</v>
      </c>
      <c r="E45" s="94">
        <f t="shared" si="9"/>
        <v>0</v>
      </c>
      <c r="F45" s="94">
        <f t="shared" si="9"/>
        <v>0</v>
      </c>
      <c r="G45" s="94">
        <f t="shared" si="9"/>
        <v>0</v>
      </c>
      <c r="H45" s="94">
        <f t="shared" si="9"/>
        <v>0</v>
      </c>
      <c r="I45" s="94">
        <f t="shared" si="9"/>
        <v>0</v>
      </c>
      <c r="J45" s="94">
        <f t="shared" si="9"/>
        <v>0.04</v>
      </c>
      <c r="K45" s="94">
        <f t="shared" si="9"/>
        <v>0</v>
      </c>
      <c r="L45" s="94">
        <f t="shared" si="9"/>
        <v>0</v>
      </c>
      <c r="M45" s="94">
        <f t="shared" si="9"/>
        <v>0</v>
      </c>
      <c r="N45" s="94">
        <f t="shared" si="9"/>
        <v>0</v>
      </c>
      <c r="O45" s="94">
        <f t="shared" si="9"/>
        <v>0.02</v>
      </c>
      <c r="P45" s="94">
        <f t="shared" si="9"/>
        <v>0.02</v>
      </c>
      <c r="Q45" s="94">
        <f t="shared" si="9"/>
        <v>0</v>
      </c>
      <c r="R45" s="94">
        <f t="shared" si="9"/>
        <v>0</v>
      </c>
      <c r="S45" s="94">
        <f t="shared" si="9"/>
        <v>0.02</v>
      </c>
      <c r="T45" s="94">
        <f t="shared" si="9"/>
        <v>0</v>
      </c>
      <c r="U45" s="94">
        <f t="shared" si="9"/>
        <v>0</v>
      </c>
      <c r="V45" s="94">
        <f t="shared" si="9"/>
        <v>0</v>
      </c>
      <c r="W45" s="94">
        <f t="shared" si="9"/>
        <v>0</v>
      </c>
      <c r="X45" s="94">
        <f t="shared" si="9"/>
        <v>0</v>
      </c>
      <c r="Y45" s="94">
        <f t="shared" si="9"/>
        <v>0.24</v>
      </c>
      <c r="Z45" s="95">
        <f t="shared" si="1"/>
        <v>8.898947996031068E-6</v>
      </c>
      <c r="AB45" s="2"/>
      <c r="AC45" s="1"/>
    </row>
    <row r="46" spans="1:29" x14ac:dyDescent="0.35">
      <c r="A46" s="20" t="s">
        <v>51</v>
      </c>
      <c r="B46" s="96"/>
      <c r="C46" s="96">
        <v>0.12</v>
      </c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>
        <v>0.12</v>
      </c>
      <c r="Z46" s="97">
        <f t="shared" si="1"/>
        <v>4.449473998015534E-6</v>
      </c>
      <c r="AB46" s="3"/>
      <c r="AC46" s="1"/>
    </row>
    <row r="47" spans="1:29" x14ac:dyDescent="0.35">
      <c r="A47" s="20" t="s">
        <v>53</v>
      </c>
      <c r="B47" s="96"/>
      <c r="C47" s="96">
        <v>0.02</v>
      </c>
      <c r="D47" s="96"/>
      <c r="E47" s="96"/>
      <c r="F47" s="96"/>
      <c r="G47" s="96"/>
      <c r="H47" s="96"/>
      <c r="I47" s="96"/>
      <c r="J47" s="96">
        <v>0.04</v>
      </c>
      <c r="K47" s="96"/>
      <c r="L47" s="96"/>
      <c r="M47" s="96"/>
      <c r="N47" s="96"/>
      <c r="O47" s="96">
        <v>0.02</v>
      </c>
      <c r="P47" s="96">
        <v>0.02</v>
      </c>
      <c r="Q47" s="96"/>
      <c r="R47" s="96"/>
      <c r="S47" s="96">
        <v>0.02</v>
      </c>
      <c r="T47" s="96"/>
      <c r="U47" s="96"/>
      <c r="V47" s="96"/>
      <c r="W47" s="96"/>
      <c r="X47" s="96"/>
      <c r="Y47" s="96">
        <v>0.12000000000000001</v>
      </c>
      <c r="Z47" s="97">
        <f t="shared" si="1"/>
        <v>4.4494739980155348E-6</v>
      </c>
      <c r="AB47" s="3"/>
      <c r="AC47" s="1"/>
    </row>
    <row r="48" spans="1:29" x14ac:dyDescent="0.35">
      <c r="A48" s="21" t="s">
        <v>9</v>
      </c>
      <c r="B48" s="94">
        <f>B49</f>
        <v>2.76</v>
      </c>
      <c r="C48" s="94">
        <f t="shared" ref="C48:Y48" si="10">C49</f>
        <v>0</v>
      </c>
      <c r="D48" s="94">
        <f t="shared" si="10"/>
        <v>0</v>
      </c>
      <c r="E48" s="94">
        <f t="shared" si="10"/>
        <v>0.03</v>
      </c>
      <c r="F48" s="94">
        <f t="shared" si="10"/>
        <v>0</v>
      </c>
      <c r="G48" s="94">
        <f t="shared" si="10"/>
        <v>0</v>
      </c>
      <c r="H48" s="94">
        <f t="shared" si="10"/>
        <v>0</v>
      </c>
      <c r="I48" s="94">
        <f t="shared" si="10"/>
        <v>0</v>
      </c>
      <c r="J48" s="94">
        <f t="shared" si="10"/>
        <v>0</v>
      </c>
      <c r="K48" s="94">
        <f t="shared" si="10"/>
        <v>1.01</v>
      </c>
      <c r="L48" s="94">
        <f t="shared" si="10"/>
        <v>0</v>
      </c>
      <c r="M48" s="94">
        <f t="shared" si="10"/>
        <v>0</v>
      </c>
      <c r="N48" s="94">
        <f t="shared" si="10"/>
        <v>4.45</v>
      </c>
      <c r="O48" s="94">
        <f t="shared" si="10"/>
        <v>0</v>
      </c>
      <c r="P48" s="94">
        <f t="shared" si="10"/>
        <v>0</v>
      </c>
      <c r="Q48" s="94">
        <f t="shared" si="10"/>
        <v>0</v>
      </c>
      <c r="R48" s="94">
        <f t="shared" si="10"/>
        <v>1.46</v>
      </c>
      <c r="S48" s="94">
        <f t="shared" si="10"/>
        <v>1.87</v>
      </c>
      <c r="T48" s="94">
        <f t="shared" si="10"/>
        <v>1.32</v>
      </c>
      <c r="U48" s="94">
        <f t="shared" si="10"/>
        <v>0</v>
      </c>
      <c r="V48" s="94">
        <f t="shared" si="10"/>
        <v>0</v>
      </c>
      <c r="W48" s="94">
        <f t="shared" si="10"/>
        <v>0</v>
      </c>
      <c r="X48" s="94">
        <f t="shared" si="10"/>
        <v>0</v>
      </c>
      <c r="Y48" s="94">
        <f t="shared" si="10"/>
        <v>12.900000000000002</v>
      </c>
      <c r="Z48" s="95">
        <f t="shared" si="1"/>
        <v>4.7831845478667E-4</v>
      </c>
      <c r="AB48" s="2"/>
      <c r="AC48" s="26"/>
    </row>
    <row r="49" spans="1:29" x14ac:dyDescent="0.35">
      <c r="A49" s="20" t="s">
        <v>52</v>
      </c>
      <c r="B49" s="96">
        <v>2.76</v>
      </c>
      <c r="C49" s="96"/>
      <c r="D49" s="96"/>
      <c r="E49" s="96">
        <v>0.03</v>
      </c>
      <c r="F49" s="96"/>
      <c r="G49" s="96"/>
      <c r="H49" s="96"/>
      <c r="I49" s="96"/>
      <c r="J49" s="96"/>
      <c r="K49" s="96">
        <v>1.01</v>
      </c>
      <c r="L49" s="96"/>
      <c r="M49" s="96"/>
      <c r="N49" s="96">
        <v>4.45</v>
      </c>
      <c r="O49" s="96"/>
      <c r="P49" s="96"/>
      <c r="Q49" s="96"/>
      <c r="R49" s="96">
        <v>1.46</v>
      </c>
      <c r="S49" s="96">
        <v>1.87</v>
      </c>
      <c r="T49" s="96">
        <v>1.32</v>
      </c>
      <c r="U49" s="96"/>
      <c r="V49" s="96"/>
      <c r="W49" s="96"/>
      <c r="X49" s="96"/>
      <c r="Y49" s="96">
        <v>12.900000000000002</v>
      </c>
      <c r="Z49" s="97">
        <f t="shared" si="1"/>
        <v>4.7831845478667E-4</v>
      </c>
      <c r="AB49" s="3"/>
      <c r="AC49" s="1"/>
    </row>
    <row r="50" spans="1:29" x14ac:dyDescent="0.35">
      <c r="A50" s="21" t="s">
        <v>10</v>
      </c>
      <c r="B50" s="94">
        <f>B51</f>
        <v>29.069999999999997</v>
      </c>
      <c r="C50" s="94">
        <f t="shared" ref="C50:Y50" si="11">C51</f>
        <v>19.05</v>
      </c>
      <c r="D50" s="94">
        <f t="shared" si="11"/>
        <v>14.040000000000001</v>
      </c>
      <c r="E50" s="94">
        <f t="shared" si="11"/>
        <v>13.549999999999999</v>
      </c>
      <c r="F50" s="94">
        <f t="shared" si="11"/>
        <v>4.4399999999999995</v>
      </c>
      <c r="G50" s="94">
        <f t="shared" si="11"/>
        <v>7.9399999999999995</v>
      </c>
      <c r="H50" s="94">
        <f t="shared" si="11"/>
        <v>5.1400000000000006</v>
      </c>
      <c r="I50" s="94">
        <f t="shared" si="11"/>
        <v>2.92</v>
      </c>
      <c r="J50" s="94">
        <f t="shared" si="11"/>
        <v>15.52</v>
      </c>
      <c r="K50" s="94">
        <f t="shared" si="11"/>
        <v>7.33</v>
      </c>
      <c r="L50" s="94">
        <f t="shared" si="11"/>
        <v>26.819999999999997</v>
      </c>
      <c r="M50" s="94">
        <f t="shared" si="11"/>
        <v>8.8300000000000018</v>
      </c>
      <c r="N50" s="94">
        <f t="shared" si="11"/>
        <v>12.79</v>
      </c>
      <c r="O50" s="94">
        <f t="shared" si="11"/>
        <v>13.23</v>
      </c>
      <c r="P50" s="94">
        <f t="shared" si="11"/>
        <v>12.610000000000001</v>
      </c>
      <c r="Q50" s="94">
        <f t="shared" si="11"/>
        <v>30.290000000000003</v>
      </c>
      <c r="R50" s="94">
        <f t="shared" si="11"/>
        <v>19.21</v>
      </c>
      <c r="S50" s="94">
        <f t="shared" si="11"/>
        <v>23.509999999999998</v>
      </c>
      <c r="T50" s="94">
        <f t="shared" si="11"/>
        <v>50.14</v>
      </c>
      <c r="U50" s="94">
        <f t="shared" si="11"/>
        <v>19.940000000000001</v>
      </c>
      <c r="V50" s="94">
        <f t="shared" si="11"/>
        <v>8.52</v>
      </c>
      <c r="W50" s="94">
        <f t="shared" si="11"/>
        <v>2.11</v>
      </c>
      <c r="X50" s="94">
        <f t="shared" si="11"/>
        <v>3.12</v>
      </c>
      <c r="Y50" s="94">
        <f t="shared" si="11"/>
        <v>350.12</v>
      </c>
      <c r="Z50" s="95">
        <f t="shared" si="1"/>
        <v>1.2982081968209991E-2</v>
      </c>
      <c r="AB50" s="3"/>
      <c r="AC50" s="1"/>
    </row>
    <row r="51" spans="1:29" x14ac:dyDescent="0.35">
      <c r="A51" s="20" t="s">
        <v>54</v>
      </c>
      <c r="B51" s="96">
        <v>29.069999999999997</v>
      </c>
      <c r="C51" s="96">
        <v>19.05</v>
      </c>
      <c r="D51" s="96">
        <v>14.040000000000001</v>
      </c>
      <c r="E51" s="96">
        <v>13.549999999999999</v>
      </c>
      <c r="F51" s="96">
        <v>4.4399999999999995</v>
      </c>
      <c r="G51" s="96">
        <v>7.9399999999999995</v>
      </c>
      <c r="H51" s="96">
        <v>5.1400000000000006</v>
      </c>
      <c r="I51" s="96">
        <v>2.92</v>
      </c>
      <c r="J51" s="96">
        <v>15.52</v>
      </c>
      <c r="K51" s="96">
        <v>7.33</v>
      </c>
      <c r="L51" s="96">
        <v>26.819999999999997</v>
      </c>
      <c r="M51" s="96">
        <v>8.8300000000000018</v>
      </c>
      <c r="N51" s="96">
        <v>12.79</v>
      </c>
      <c r="O51" s="96">
        <v>13.23</v>
      </c>
      <c r="P51" s="96">
        <v>12.610000000000001</v>
      </c>
      <c r="Q51" s="96">
        <v>30.290000000000003</v>
      </c>
      <c r="R51" s="96">
        <v>19.21</v>
      </c>
      <c r="S51" s="96">
        <v>23.509999999999998</v>
      </c>
      <c r="T51" s="96">
        <v>50.14</v>
      </c>
      <c r="U51" s="96">
        <v>19.940000000000001</v>
      </c>
      <c r="V51" s="96">
        <v>8.52</v>
      </c>
      <c r="W51" s="96">
        <v>2.11</v>
      </c>
      <c r="X51" s="96">
        <v>3.12</v>
      </c>
      <c r="Y51" s="96">
        <v>350.12</v>
      </c>
      <c r="Z51" s="97">
        <f t="shared" si="1"/>
        <v>1.2982081968209991E-2</v>
      </c>
      <c r="AB51" s="2"/>
      <c r="AC51" s="26"/>
    </row>
    <row r="52" spans="1:29" x14ac:dyDescent="0.35">
      <c r="A52" s="21" t="s">
        <v>11</v>
      </c>
      <c r="B52" s="94">
        <f>B53</f>
        <v>0</v>
      </c>
      <c r="C52" s="94">
        <f t="shared" ref="C52:Y52" si="12">C53</f>
        <v>0</v>
      </c>
      <c r="D52" s="94">
        <f t="shared" si="12"/>
        <v>0</v>
      </c>
      <c r="E52" s="94">
        <f t="shared" si="12"/>
        <v>0</v>
      </c>
      <c r="F52" s="94">
        <f t="shared" si="12"/>
        <v>0</v>
      </c>
      <c r="G52" s="94">
        <f t="shared" si="12"/>
        <v>0</v>
      </c>
      <c r="H52" s="94">
        <f t="shared" si="12"/>
        <v>0</v>
      </c>
      <c r="I52" s="94">
        <f t="shared" si="12"/>
        <v>0</v>
      </c>
      <c r="J52" s="94">
        <f t="shared" si="12"/>
        <v>0</v>
      </c>
      <c r="K52" s="94">
        <f t="shared" si="12"/>
        <v>0</v>
      </c>
      <c r="L52" s="94">
        <f t="shared" si="12"/>
        <v>0</v>
      </c>
      <c r="M52" s="94">
        <f t="shared" si="12"/>
        <v>0</v>
      </c>
      <c r="N52" s="94">
        <f t="shared" si="12"/>
        <v>0</v>
      </c>
      <c r="O52" s="94">
        <f t="shared" si="12"/>
        <v>0</v>
      </c>
      <c r="P52" s="94">
        <f t="shared" si="12"/>
        <v>0</v>
      </c>
      <c r="Q52" s="94">
        <f t="shared" si="12"/>
        <v>0</v>
      </c>
      <c r="R52" s="94">
        <f t="shared" si="12"/>
        <v>0</v>
      </c>
      <c r="S52" s="94">
        <f t="shared" si="12"/>
        <v>0</v>
      </c>
      <c r="T52" s="94">
        <f t="shared" si="12"/>
        <v>0</v>
      </c>
      <c r="U52" s="94">
        <f t="shared" si="12"/>
        <v>0</v>
      </c>
      <c r="V52" s="94">
        <f t="shared" si="12"/>
        <v>0</v>
      </c>
      <c r="W52" s="94">
        <f t="shared" si="12"/>
        <v>0</v>
      </c>
      <c r="X52" s="94">
        <f t="shared" si="12"/>
        <v>0.26</v>
      </c>
      <c r="Y52" s="94">
        <f t="shared" si="12"/>
        <v>0.26</v>
      </c>
      <c r="Z52" s="95">
        <f t="shared" si="1"/>
        <v>9.6405269957003244E-6</v>
      </c>
      <c r="AB52" s="2"/>
      <c r="AC52" s="26"/>
    </row>
    <row r="53" spans="1:29" x14ac:dyDescent="0.35">
      <c r="A53" s="20" t="s">
        <v>55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>
        <v>0.26</v>
      </c>
      <c r="Y53" s="96">
        <v>0.26</v>
      </c>
      <c r="Z53" s="97">
        <f t="shared" si="1"/>
        <v>9.6405269957003244E-6</v>
      </c>
      <c r="AB53" s="2"/>
      <c r="AC53" s="26"/>
    </row>
    <row r="54" spans="1:29" x14ac:dyDescent="0.35">
      <c r="A54" s="21" t="s">
        <v>12</v>
      </c>
      <c r="B54" s="94">
        <f>B55</f>
        <v>189.72</v>
      </c>
      <c r="C54" s="94">
        <f t="shared" ref="C54:Y54" si="13">C55</f>
        <v>157.04000000000005</v>
      </c>
      <c r="D54" s="94">
        <f t="shared" si="13"/>
        <v>115.25999999999998</v>
      </c>
      <c r="E54" s="94">
        <f t="shared" si="13"/>
        <v>52.13</v>
      </c>
      <c r="F54" s="94">
        <f t="shared" si="13"/>
        <v>68.86999999999999</v>
      </c>
      <c r="G54" s="94">
        <f t="shared" si="13"/>
        <v>90.410000000000011</v>
      </c>
      <c r="H54" s="94">
        <f t="shared" si="13"/>
        <v>62.8</v>
      </c>
      <c r="I54" s="94">
        <f t="shared" si="13"/>
        <v>72.429999999999993</v>
      </c>
      <c r="J54" s="94">
        <f t="shared" si="13"/>
        <v>85.66</v>
      </c>
      <c r="K54" s="94">
        <f t="shared" si="13"/>
        <v>91.49</v>
      </c>
      <c r="L54" s="94">
        <f t="shared" si="13"/>
        <v>111.17</v>
      </c>
      <c r="M54" s="94">
        <f t="shared" si="13"/>
        <v>228.35000000000002</v>
      </c>
      <c r="N54" s="94">
        <f t="shared" si="13"/>
        <v>166.98000000000002</v>
      </c>
      <c r="O54" s="94">
        <f t="shared" si="13"/>
        <v>202.75000000000003</v>
      </c>
      <c r="P54" s="94">
        <f t="shared" si="13"/>
        <v>335.43000000000006</v>
      </c>
      <c r="Q54" s="94">
        <f t="shared" si="13"/>
        <v>574.58000000000004</v>
      </c>
      <c r="R54" s="94">
        <f t="shared" si="13"/>
        <v>586.90999999999974</v>
      </c>
      <c r="S54" s="94">
        <f t="shared" si="13"/>
        <v>452.90999999999991</v>
      </c>
      <c r="T54" s="94">
        <f t="shared" si="13"/>
        <v>324.17999999999989</v>
      </c>
      <c r="U54" s="94">
        <f t="shared" si="13"/>
        <v>281.05</v>
      </c>
      <c r="V54" s="94">
        <f t="shared" si="13"/>
        <v>123.53</v>
      </c>
      <c r="W54" s="94">
        <f t="shared" si="13"/>
        <v>44.140000000000008</v>
      </c>
      <c r="X54" s="94">
        <f t="shared" si="13"/>
        <v>145.53000000000006</v>
      </c>
      <c r="Y54" s="94">
        <f t="shared" si="13"/>
        <v>4563.32</v>
      </c>
      <c r="Z54" s="95">
        <f t="shared" si="1"/>
        <v>0.16920311403853538</v>
      </c>
      <c r="AA54" s="111"/>
      <c r="AB54" s="180"/>
      <c r="AC54" s="1"/>
    </row>
    <row r="55" spans="1:29" x14ac:dyDescent="0.35">
      <c r="A55" s="20" t="s">
        <v>56</v>
      </c>
      <c r="B55" s="96">
        <v>189.72</v>
      </c>
      <c r="C55" s="96">
        <v>157.04000000000005</v>
      </c>
      <c r="D55" s="96">
        <v>115.25999999999998</v>
      </c>
      <c r="E55" s="96">
        <v>52.13</v>
      </c>
      <c r="F55" s="96">
        <v>68.86999999999999</v>
      </c>
      <c r="G55" s="96">
        <v>90.410000000000011</v>
      </c>
      <c r="H55" s="96">
        <v>62.8</v>
      </c>
      <c r="I55" s="96">
        <v>72.429999999999993</v>
      </c>
      <c r="J55" s="96">
        <v>85.66</v>
      </c>
      <c r="K55" s="96">
        <v>91.49</v>
      </c>
      <c r="L55" s="96">
        <v>111.17</v>
      </c>
      <c r="M55" s="96">
        <v>228.35000000000002</v>
      </c>
      <c r="N55" s="96">
        <v>166.98000000000002</v>
      </c>
      <c r="O55" s="96">
        <v>202.75000000000003</v>
      </c>
      <c r="P55" s="96">
        <v>335.43000000000006</v>
      </c>
      <c r="Q55" s="96">
        <v>574.58000000000004</v>
      </c>
      <c r="R55" s="96">
        <v>586.90999999999974</v>
      </c>
      <c r="S55" s="96">
        <v>452.90999999999991</v>
      </c>
      <c r="T55" s="96">
        <v>324.17999999999989</v>
      </c>
      <c r="U55" s="96">
        <v>281.05</v>
      </c>
      <c r="V55" s="96">
        <v>123.53</v>
      </c>
      <c r="W55" s="96">
        <v>44.140000000000008</v>
      </c>
      <c r="X55" s="96">
        <v>145.53000000000006</v>
      </c>
      <c r="Y55" s="96">
        <v>4563.32</v>
      </c>
      <c r="Z55" s="97">
        <f t="shared" si="1"/>
        <v>0.16920311403853538</v>
      </c>
      <c r="AB55" s="3"/>
      <c r="AC55" s="1"/>
    </row>
    <row r="56" spans="1:29" x14ac:dyDescent="0.35">
      <c r="A56" s="21" t="s">
        <v>13</v>
      </c>
      <c r="B56" s="94">
        <f>B57</f>
        <v>54.66</v>
      </c>
      <c r="C56" s="94">
        <f t="shared" ref="C56:Y56" si="14">C57</f>
        <v>9.89</v>
      </c>
      <c r="D56" s="94">
        <f t="shared" si="14"/>
        <v>9.0400000000000009</v>
      </c>
      <c r="E56" s="94">
        <f t="shared" si="14"/>
        <v>26.13</v>
      </c>
      <c r="F56" s="94">
        <f t="shared" si="14"/>
        <v>0.8</v>
      </c>
      <c r="G56" s="94">
        <f t="shared" si="14"/>
        <v>24.590000000000003</v>
      </c>
      <c r="H56" s="94">
        <f t="shared" si="14"/>
        <v>26.729999999999997</v>
      </c>
      <c r="I56" s="94">
        <f t="shared" si="14"/>
        <v>20.73</v>
      </c>
      <c r="J56" s="94">
        <f t="shared" si="14"/>
        <v>3.3000000000000003</v>
      </c>
      <c r="K56" s="94">
        <f t="shared" si="14"/>
        <v>1.2</v>
      </c>
      <c r="L56" s="94">
        <f t="shared" si="14"/>
        <v>14.639999999999999</v>
      </c>
      <c r="M56" s="94">
        <f t="shared" si="14"/>
        <v>8.35</v>
      </c>
      <c r="N56" s="94">
        <f t="shared" si="14"/>
        <v>2.12</v>
      </c>
      <c r="O56" s="94">
        <f t="shared" si="14"/>
        <v>18.59</v>
      </c>
      <c r="P56" s="94">
        <f t="shared" si="14"/>
        <v>9.4700000000000006</v>
      </c>
      <c r="Q56" s="94">
        <f t="shared" si="14"/>
        <v>9.3099999999999987</v>
      </c>
      <c r="R56" s="94">
        <f t="shared" si="14"/>
        <v>7.32</v>
      </c>
      <c r="S56" s="94">
        <f t="shared" si="14"/>
        <v>15.14</v>
      </c>
      <c r="T56" s="94">
        <f t="shared" si="14"/>
        <v>42.709999999999994</v>
      </c>
      <c r="U56" s="94">
        <f t="shared" si="14"/>
        <v>10.870000000000001</v>
      </c>
      <c r="V56" s="94">
        <f t="shared" si="14"/>
        <v>11.709999999999999</v>
      </c>
      <c r="W56" s="94">
        <f t="shared" si="14"/>
        <v>2.04</v>
      </c>
      <c r="X56" s="94">
        <f t="shared" si="14"/>
        <v>0.41000000000000003</v>
      </c>
      <c r="Y56" s="94">
        <f t="shared" si="14"/>
        <v>329.75</v>
      </c>
      <c r="Z56" s="95">
        <f t="shared" si="1"/>
        <v>1.2226783757046854E-2</v>
      </c>
      <c r="AB56" s="3"/>
      <c r="AC56" s="1"/>
    </row>
    <row r="57" spans="1:29" x14ac:dyDescent="0.35">
      <c r="A57" s="20" t="s">
        <v>57</v>
      </c>
      <c r="B57" s="96">
        <v>54.66</v>
      </c>
      <c r="C57" s="96">
        <v>9.89</v>
      </c>
      <c r="D57" s="96">
        <v>9.0400000000000009</v>
      </c>
      <c r="E57" s="96">
        <v>26.13</v>
      </c>
      <c r="F57" s="96">
        <v>0.8</v>
      </c>
      <c r="G57" s="96">
        <v>24.590000000000003</v>
      </c>
      <c r="H57" s="96">
        <v>26.729999999999997</v>
      </c>
      <c r="I57" s="96">
        <v>20.73</v>
      </c>
      <c r="J57" s="96">
        <v>3.3000000000000003</v>
      </c>
      <c r="K57" s="96">
        <v>1.2</v>
      </c>
      <c r="L57" s="96">
        <v>14.639999999999999</v>
      </c>
      <c r="M57" s="96">
        <v>8.35</v>
      </c>
      <c r="N57" s="96">
        <v>2.12</v>
      </c>
      <c r="O57" s="96">
        <v>18.59</v>
      </c>
      <c r="P57" s="96">
        <v>9.4700000000000006</v>
      </c>
      <c r="Q57" s="96">
        <v>9.3099999999999987</v>
      </c>
      <c r="R57" s="96">
        <v>7.32</v>
      </c>
      <c r="S57" s="96">
        <v>15.14</v>
      </c>
      <c r="T57" s="96">
        <v>42.709999999999994</v>
      </c>
      <c r="U57" s="96">
        <v>10.870000000000001</v>
      </c>
      <c r="V57" s="96">
        <v>11.709999999999999</v>
      </c>
      <c r="W57" s="96">
        <v>2.04</v>
      </c>
      <c r="X57" s="96">
        <v>0.41000000000000003</v>
      </c>
      <c r="Y57" s="96">
        <v>329.75</v>
      </c>
      <c r="Z57" s="97">
        <f t="shared" si="1"/>
        <v>1.2226783757046854E-2</v>
      </c>
      <c r="AB57" s="2"/>
      <c r="AC57" s="1"/>
    </row>
    <row r="58" spans="1:29" x14ac:dyDescent="0.35">
      <c r="A58" s="21" t="s">
        <v>14</v>
      </c>
      <c r="B58" s="94">
        <f>SUM(B59:B60)</f>
        <v>0.28000000000000003</v>
      </c>
      <c r="C58" s="94">
        <f t="shared" ref="C58:Y58" si="15">SUM(C59:C60)</f>
        <v>0</v>
      </c>
      <c r="D58" s="94">
        <f t="shared" si="15"/>
        <v>0</v>
      </c>
      <c r="E58" s="94">
        <f t="shared" si="15"/>
        <v>7.0000000000000007E-2</v>
      </c>
      <c r="F58" s="94">
        <f t="shared" si="15"/>
        <v>0</v>
      </c>
      <c r="G58" s="94">
        <f t="shared" si="15"/>
        <v>0</v>
      </c>
      <c r="H58" s="94">
        <f t="shared" si="15"/>
        <v>0</v>
      </c>
      <c r="I58" s="94">
        <f t="shared" si="15"/>
        <v>0</v>
      </c>
      <c r="J58" s="94">
        <f t="shared" si="15"/>
        <v>0</v>
      </c>
      <c r="K58" s="94">
        <f t="shared" si="15"/>
        <v>0</v>
      </c>
      <c r="L58" s="94">
        <f t="shared" si="15"/>
        <v>0.01</v>
      </c>
      <c r="M58" s="94">
        <f t="shared" si="15"/>
        <v>0</v>
      </c>
      <c r="N58" s="94">
        <f t="shared" si="15"/>
        <v>0</v>
      </c>
      <c r="O58" s="94">
        <f t="shared" si="15"/>
        <v>0</v>
      </c>
      <c r="P58" s="94">
        <f t="shared" si="15"/>
        <v>0</v>
      </c>
      <c r="Q58" s="94">
        <f t="shared" si="15"/>
        <v>0</v>
      </c>
      <c r="R58" s="94">
        <f t="shared" si="15"/>
        <v>0</v>
      </c>
      <c r="S58" s="94">
        <f t="shared" si="15"/>
        <v>0</v>
      </c>
      <c r="T58" s="94">
        <f t="shared" si="15"/>
        <v>0</v>
      </c>
      <c r="U58" s="94">
        <f t="shared" si="15"/>
        <v>0</v>
      </c>
      <c r="V58" s="94">
        <f t="shared" si="15"/>
        <v>0.04</v>
      </c>
      <c r="W58" s="94">
        <f t="shared" si="15"/>
        <v>0</v>
      </c>
      <c r="X58" s="94">
        <f t="shared" si="15"/>
        <v>0</v>
      </c>
      <c r="Y58" s="94">
        <f t="shared" si="15"/>
        <v>0.4</v>
      </c>
      <c r="Z58" s="95">
        <f t="shared" si="1"/>
        <v>1.4831579993385114E-5</v>
      </c>
      <c r="AB58" s="3"/>
      <c r="AC58" s="1"/>
    </row>
    <row r="59" spans="1:29" x14ac:dyDescent="0.35">
      <c r="A59" s="20" t="s">
        <v>58</v>
      </c>
      <c r="B59" s="96">
        <v>0.14000000000000001</v>
      </c>
      <c r="C59" s="96"/>
      <c r="D59" s="96"/>
      <c r="E59" s="96">
        <v>7.0000000000000007E-2</v>
      </c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>
        <v>0.04</v>
      </c>
      <c r="W59" s="96"/>
      <c r="X59" s="96"/>
      <c r="Y59" s="96">
        <v>0.25</v>
      </c>
      <c r="Z59" s="97">
        <f t="shared" si="1"/>
        <v>9.2697374958656962E-6</v>
      </c>
      <c r="AB59" s="2"/>
      <c r="AC59" s="1"/>
    </row>
    <row r="60" spans="1:29" x14ac:dyDescent="0.35">
      <c r="A60" s="20" t="s">
        <v>59</v>
      </c>
      <c r="B60" s="96">
        <v>0.14000000000000001</v>
      </c>
      <c r="C60" s="96"/>
      <c r="D60" s="96"/>
      <c r="E60" s="96"/>
      <c r="F60" s="96"/>
      <c r="G60" s="96"/>
      <c r="H60" s="96"/>
      <c r="I60" s="96"/>
      <c r="J60" s="96"/>
      <c r="K60" s="96"/>
      <c r="L60" s="96">
        <v>0.01</v>
      </c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>
        <v>0.15000000000000002</v>
      </c>
      <c r="Z60" s="97">
        <f t="shared" si="1"/>
        <v>5.5618424975194185E-6</v>
      </c>
      <c r="AB60" s="3"/>
      <c r="AC60" s="1"/>
    </row>
    <row r="61" spans="1:29" x14ac:dyDescent="0.35">
      <c r="A61" s="22" t="s">
        <v>15</v>
      </c>
      <c r="B61" s="184">
        <v>1679.0900000000001</v>
      </c>
      <c r="C61" s="184">
        <v>1050.83</v>
      </c>
      <c r="D61" s="184">
        <v>583.59999999999991</v>
      </c>
      <c r="E61" s="184">
        <v>584.45000000000027</v>
      </c>
      <c r="F61" s="184">
        <v>621.71</v>
      </c>
      <c r="G61" s="184">
        <v>759.73</v>
      </c>
      <c r="H61" s="184">
        <v>991.67000000000007</v>
      </c>
      <c r="I61" s="184">
        <v>601.33000000000015</v>
      </c>
      <c r="J61" s="184">
        <v>768.89999999999964</v>
      </c>
      <c r="K61" s="184">
        <v>995.67999999999984</v>
      </c>
      <c r="L61" s="184">
        <v>1167.9299999999998</v>
      </c>
      <c r="M61" s="184">
        <v>1429.1999999999998</v>
      </c>
      <c r="N61" s="184">
        <v>1293.2399999999998</v>
      </c>
      <c r="O61" s="184">
        <v>1585.2700000000002</v>
      </c>
      <c r="P61" s="184">
        <v>1498.27</v>
      </c>
      <c r="Q61" s="184">
        <v>2259.6700000000005</v>
      </c>
      <c r="R61" s="184">
        <v>2362.65</v>
      </c>
      <c r="S61" s="184">
        <v>1897.1399999999996</v>
      </c>
      <c r="T61" s="184">
        <v>1968.4000000000003</v>
      </c>
      <c r="U61" s="184">
        <v>1328.7899999999997</v>
      </c>
      <c r="V61" s="184">
        <v>942.19999999999993</v>
      </c>
      <c r="W61" s="184">
        <v>380.18</v>
      </c>
      <c r="X61" s="184">
        <v>219.55000000000004</v>
      </c>
      <c r="Y61" s="184">
        <v>26969.480000000003</v>
      </c>
      <c r="Z61" s="98">
        <f t="shared" si="1"/>
        <v>1</v>
      </c>
      <c r="AA61" s="111"/>
      <c r="AB61" s="180"/>
      <c r="AC61" s="1"/>
    </row>
    <row r="62" spans="1:29" x14ac:dyDescent="0.35">
      <c r="AB62" s="3"/>
      <c r="AC62" s="1"/>
    </row>
    <row r="63" spans="1:29" x14ac:dyDescent="0.35">
      <c r="AB63" s="2"/>
      <c r="AC63" s="26"/>
    </row>
    <row r="64" spans="1:29" x14ac:dyDescent="0.35">
      <c r="AB64" s="3"/>
      <c r="AC64" s="1"/>
    </row>
    <row r="65" spans="1:29" ht="15.5" x14ac:dyDescent="0.35">
      <c r="A65" s="27" t="s">
        <v>79</v>
      </c>
      <c r="B65" s="93" t="s">
        <v>250</v>
      </c>
      <c r="C65" s="93">
        <v>2000</v>
      </c>
      <c r="D65" s="93">
        <v>2001</v>
      </c>
      <c r="E65" s="93">
        <v>2002</v>
      </c>
      <c r="F65" s="93">
        <v>2003</v>
      </c>
      <c r="G65" s="93">
        <v>2004</v>
      </c>
      <c r="H65" s="93">
        <v>2005</v>
      </c>
      <c r="I65" s="93">
        <v>2006</v>
      </c>
      <c r="J65" s="93">
        <v>2007</v>
      </c>
      <c r="K65" s="93">
        <v>2008</v>
      </c>
      <c r="L65" s="93">
        <v>2009</v>
      </c>
      <c r="M65" s="93">
        <v>2010</v>
      </c>
      <c r="N65" s="93">
        <v>2011</v>
      </c>
      <c r="O65" s="93">
        <v>2012</v>
      </c>
      <c r="P65" s="93">
        <v>2013</v>
      </c>
      <c r="Q65" s="93">
        <v>2014</v>
      </c>
      <c r="R65" s="93">
        <v>2015</v>
      </c>
      <c r="S65" s="93">
        <v>2016</v>
      </c>
      <c r="T65" s="93">
        <v>2017</v>
      </c>
      <c r="U65" s="93">
        <v>2018</v>
      </c>
      <c r="V65" s="93">
        <v>2019</v>
      </c>
      <c r="W65" s="93">
        <v>2020</v>
      </c>
      <c r="X65" s="23" t="s">
        <v>80</v>
      </c>
      <c r="AB65" s="3"/>
      <c r="AC65" s="1"/>
    </row>
    <row r="66" spans="1:29" x14ac:dyDescent="0.35">
      <c r="A66" s="24" t="s">
        <v>0</v>
      </c>
      <c r="B66" s="99">
        <f>B4/$Y$4</f>
        <v>0.14585146255729978</v>
      </c>
      <c r="C66" s="99">
        <f t="shared" ref="C66:W66" si="16">C4/$Y$4</f>
        <v>7.2254236242916756E-2</v>
      </c>
      <c r="D66" s="99">
        <f t="shared" si="16"/>
        <v>7.7153409207704393E-3</v>
      </c>
      <c r="E66" s="99">
        <f t="shared" si="16"/>
        <v>1.2552845974113182E-2</v>
      </c>
      <c r="F66" s="99">
        <f t="shared" si="16"/>
        <v>2.5222175780955577E-2</v>
      </c>
      <c r="G66" s="99">
        <f t="shared" si="16"/>
        <v>3.2670289085464869E-2</v>
      </c>
      <c r="H66" s="99">
        <f t="shared" si="16"/>
        <v>4.5038131325243425E-2</v>
      </c>
      <c r="I66" s="99">
        <f t="shared" si="16"/>
        <v>7.8660847043023653E-3</v>
      </c>
      <c r="J66" s="99">
        <f t="shared" si="16"/>
        <v>8.6129516318014573E-3</v>
      </c>
      <c r="K66" s="99">
        <f t="shared" si="16"/>
        <v>2.0891717999492958E-2</v>
      </c>
      <c r="L66" s="99">
        <f t="shared" si="16"/>
        <v>2.0576526452108015E-2</v>
      </c>
      <c r="M66" s="99">
        <f t="shared" si="16"/>
        <v>4.2413819093755786E-2</v>
      </c>
      <c r="N66" s="99">
        <f t="shared" si="16"/>
        <v>4.6949836580034675E-2</v>
      </c>
      <c r="O66" s="99">
        <f t="shared" si="16"/>
        <v>8.9987186778399786E-2</v>
      </c>
      <c r="P66" s="99">
        <f t="shared" si="16"/>
        <v>5.226698094461537E-2</v>
      </c>
      <c r="Q66" s="99">
        <f t="shared" si="16"/>
        <v>8.2463701582124543E-2</v>
      </c>
      <c r="R66" s="99">
        <f t="shared" si="16"/>
        <v>7.8681403013505277E-2</v>
      </c>
      <c r="S66" s="99">
        <f t="shared" si="16"/>
        <v>3.81381772335775E-2</v>
      </c>
      <c r="T66" s="99">
        <f t="shared" si="16"/>
        <v>7.5652823362545654E-2</v>
      </c>
      <c r="U66" s="99">
        <f t="shared" si="16"/>
        <v>3.594554038220401E-2</v>
      </c>
      <c r="V66" s="99">
        <f t="shared" si="16"/>
        <v>4.5661662429852756E-2</v>
      </c>
      <c r="W66" s="99">
        <f t="shared" si="16"/>
        <v>1.1949870839985477E-2</v>
      </c>
      <c r="X66" s="169">
        <f>X4/Y4</f>
        <v>6.3723508493041805E-4</v>
      </c>
      <c r="Z66" s="26"/>
    </row>
    <row r="67" spans="1:29" x14ac:dyDescent="0.35">
      <c r="A67" s="24" t="s">
        <v>1</v>
      </c>
      <c r="B67" s="99">
        <f>B13/$Y$13</f>
        <v>5.5804636918745334E-2</v>
      </c>
      <c r="C67" s="99">
        <f t="shared" ref="C67:W67" si="17">C13/$Y$13</f>
        <v>4.3280260078424795E-2</v>
      </c>
      <c r="D67" s="99">
        <f t="shared" si="17"/>
        <v>2.8463991727583494E-2</v>
      </c>
      <c r="E67" s="99">
        <f t="shared" si="17"/>
        <v>3.0473668602850154E-2</v>
      </c>
      <c r="F67" s="99">
        <f t="shared" si="17"/>
        <v>2.9434104536269538E-2</v>
      </c>
      <c r="G67" s="99">
        <f t="shared" si="17"/>
        <v>3.4435697505597447E-2</v>
      </c>
      <c r="H67" s="99">
        <f t="shared" si="17"/>
        <v>4.934566993455046E-2</v>
      </c>
      <c r="I67" s="99">
        <f t="shared" si="17"/>
        <v>2.7224893094670882E-2</v>
      </c>
      <c r="J67" s="99">
        <f t="shared" si="17"/>
        <v>3.5303287028820067E-2</v>
      </c>
      <c r="K67" s="99">
        <f t="shared" si="17"/>
        <v>4.3723425247847281E-2</v>
      </c>
      <c r="L67" s="99">
        <f t="shared" si="17"/>
        <v>4.9250863455519787E-2</v>
      </c>
      <c r="M67" s="99">
        <f t="shared" si="17"/>
        <v>4.8094444891529267E-2</v>
      </c>
      <c r="N67" s="99">
        <f t="shared" si="17"/>
        <v>3.0295079653978398E-2</v>
      </c>
      <c r="O67" s="99">
        <f t="shared" si="17"/>
        <v>5.0876904810987847E-2</v>
      </c>
      <c r="P67" s="99">
        <f t="shared" si="17"/>
        <v>4.7853019090276713E-2</v>
      </c>
      <c r="Q67" s="99">
        <f t="shared" si="17"/>
        <v>8.1054027566637377E-2</v>
      </c>
      <c r="R67" s="99">
        <f t="shared" si="17"/>
        <v>6.7074481513287779E-2</v>
      </c>
      <c r="S67" s="99">
        <f t="shared" si="17"/>
        <v>5.8211178124838066E-2</v>
      </c>
      <c r="T67" s="99">
        <f t="shared" si="17"/>
        <v>7.182252227125456E-2</v>
      </c>
      <c r="U67" s="99">
        <f t="shared" si="17"/>
        <v>5.3184229934374078E-2</v>
      </c>
      <c r="V67" s="99">
        <f t="shared" si="17"/>
        <v>4.2345424099145525E-2</v>
      </c>
      <c r="W67" s="99">
        <f t="shared" si="17"/>
        <v>1.7451006547159056E-2</v>
      </c>
      <c r="X67" s="169">
        <f>X13/Y13</f>
        <v>4.9971833656520534E-3</v>
      </c>
      <c r="Z67" s="66"/>
      <c r="AA67" s="1"/>
    </row>
    <row r="68" spans="1:29" x14ac:dyDescent="0.35">
      <c r="A68" s="24" t="s">
        <v>2</v>
      </c>
      <c r="B68" s="99">
        <f t="shared" ref="B68" si="18">B17/$Y$17</f>
        <v>0.10183580238353866</v>
      </c>
      <c r="C68" s="99">
        <f t="shared" ref="C68:W68" si="19">C17/$Y$17</f>
        <v>3.6808492608256867E-2</v>
      </c>
      <c r="D68" s="99">
        <f t="shared" si="19"/>
        <v>1.6278012741993881E-2</v>
      </c>
      <c r="E68" s="99">
        <f t="shared" si="19"/>
        <v>1.665549623672067E-2</v>
      </c>
      <c r="F68" s="99">
        <f t="shared" si="19"/>
        <v>1.3974593049681447E-2</v>
      </c>
      <c r="G68" s="99">
        <f t="shared" si="19"/>
        <v>1.5006894851587353E-2</v>
      </c>
      <c r="H68" s="99">
        <f t="shared" si="19"/>
        <v>2.6939995531828017E-2</v>
      </c>
      <c r="I68" s="99">
        <f t="shared" si="19"/>
        <v>1.1879174466708263E-2</v>
      </c>
      <c r="J68" s="99">
        <f t="shared" si="19"/>
        <v>1.7857280424014112E-2</v>
      </c>
      <c r="K68" s="99">
        <f t="shared" si="19"/>
        <v>2.0307071267343057E-2</v>
      </c>
      <c r="L68" s="99">
        <f t="shared" si="19"/>
        <v>3.1562242406033565E-2</v>
      </c>
      <c r="M68" s="99">
        <f t="shared" si="19"/>
        <v>8.6012310584174967E-2</v>
      </c>
      <c r="N68" s="99">
        <f t="shared" si="19"/>
        <v>2.8026223547266329E-2</v>
      </c>
      <c r="O68" s="99">
        <f t="shared" si="19"/>
        <v>5.7238823792245409E-2</v>
      </c>
      <c r="P68" s="99">
        <f t="shared" si="19"/>
        <v>7.4448989653870701E-2</v>
      </c>
      <c r="Q68" s="99">
        <f t="shared" si="19"/>
        <v>0.10161239378461871</v>
      </c>
      <c r="R68" s="99">
        <f t="shared" si="19"/>
        <v>0.10769064842419898</v>
      </c>
      <c r="S68" s="99">
        <f t="shared" si="19"/>
        <v>8.3909188256411443E-2</v>
      </c>
      <c r="T68" s="99">
        <f t="shared" si="19"/>
        <v>6.4749974962829429E-2</v>
      </c>
      <c r="U68" s="99">
        <f t="shared" si="19"/>
        <v>5.0243823522614348E-2</v>
      </c>
      <c r="V68" s="99">
        <f t="shared" si="19"/>
        <v>1.7741724252158975E-2</v>
      </c>
      <c r="W68" s="99">
        <f t="shared" si="19"/>
        <v>5.3155839053363836E-3</v>
      </c>
      <c r="X68" s="169">
        <f>X17/Y17</f>
        <v>1.3905259346568362E-2</v>
      </c>
      <c r="Z68" s="1"/>
    </row>
    <row r="69" spans="1:29" x14ac:dyDescent="0.35">
      <c r="A69" s="24" t="s">
        <v>3</v>
      </c>
      <c r="B69" s="99">
        <f>B21/$Y$21</f>
        <v>0.36373390557939916</v>
      </c>
      <c r="C69" s="99">
        <f t="shared" ref="C69:W69" si="20">C21/$Y$21</f>
        <v>0.20100143061516448</v>
      </c>
      <c r="D69" s="99">
        <f t="shared" si="20"/>
        <v>0</v>
      </c>
      <c r="E69" s="99">
        <f t="shared" si="20"/>
        <v>1.4306151645207437E-3</v>
      </c>
      <c r="F69" s="99">
        <f t="shared" si="20"/>
        <v>4.7925608011444916E-2</v>
      </c>
      <c r="G69" s="99">
        <f t="shared" si="20"/>
        <v>1.2517882689556507E-2</v>
      </c>
      <c r="H69" s="99">
        <f t="shared" si="20"/>
        <v>1.8240343347639482E-2</v>
      </c>
      <c r="I69" s="99">
        <f t="shared" si="20"/>
        <v>5.0071530758226037E-3</v>
      </c>
      <c r="J69" s="99">
        <f t="shared" si="20"/>
        <v>4.6494992846924169E-3</v>
      </c>
      <c r="K69" s="99">
        <f t="shared" si="20"/>
        <v>1.0371959942775391E-2</v>
      </c>
      <c r="L69" s="99">
        <f t="shared" si="20"/>
        <v>2.7539341917024316E-2</v>
      </c>
      <c r="M69" s="99">
        <f t="shared" si="20"/>
        <v>6.8311874105865505E-2</v>
      </c>
      <c r="N69" s="99">
        <f t="shared" si="20"/>
        <v>4.1130185979971381E-2</v>
      </c>
      <c r="O69" s="99">
        <f t="shared" si="20"/>
        <v>8.8340486409155913E-2</v>
      </c>
      <c r="P69" s="99">
        <f t="shared" si="20"/>
        <v>4.7210300429184546E-2</v>
      </c>
      <c r="Q69" s="99">
        <f t="shared" si="20"/>
        <v>7.5107296137339047E-3</v>
      </c>
      <c r="R69" s="99">
        <f t="shared" si="20"/>
        <v>2.5751072961373387E-2</v>
      </c>
      <c r="S69" s="99">
        <f t="shared" si="20"/>
        <v>1.2517882689556508E-2</v>
      </c>
      <c r="T69" s="99">
        <f t="shared" si="20"/>
        <v>0</v>
      </c>
      <c r="U69" s="99">
        <f t="shared" si="20"/>
        <v>5.7224606580829748E-3</v>
      </c>
      <c r="V69" s="99">
        <f t="shared" si="20"/>
        <v>0</v>
      </c>
      <c r="W69" s="99">
        <f t="shared" si="20"/>
        <v>0</v>
      </c>
      <c r="X69" s="169">
        <f>X21/Y21</f>
        <v>1.1087267525035763E-2</v>
      </c>
      <c r="Z69" s="1"/>
    </row>
    <row r="70" spans="1:29" x14ac:dyDescent="0.35">
      <c r="A70" s="24" t="s">
        <v>4</v>
      </c>
      <c r="B70" s="99">
        <f t="shared" ref="B70" si="21">B29/$Y$29</f>
        <v>3.9169656045579232E-2</v>
      </c>
      <c r="C70" s="99">
        <f t="shared" ref="C70:W70" si="22">C29/$Y$29</f>
        <v>3.2615003165224726E-2</v>
      </c>
      <c r="D70" s="99">
        <f t="shared" si="22"/>
        <v>8.9681367377083768E-3</v>
      </c>
      <c r="E70" s="99">
        <f t="shared" si="22"/>
        <v>6.1392171344165419E-3</v>
      </c>
      <c r="F70" s="99">
        <f t="shared" si="22"/>
        <v>4.0224730955897871E-4</v>
      </c>
      <c r="G70" s="99">
        <f t="shared" si="22"/>
        <v>1.55821375817683E-2</v>
      </c>
      <c r="H70" s="99">
        <f t="shared" si="22"/>
        <v>1.6498733910107616E-2</v>
      </c>
      <c r="I70" s="99">
        <f t="shared" si="22"/>
        <v>1.9657364422874024E-2</v>
      </c>
      <c r="J70" s="99">
        <f t="shared" si="22"/>
        <v>3.0590578181050852E-2</v>
      </c>
      <c r="K70" s="99">
        <f t="shared" si="22"/>
        <v>1.398633677991137E-2</v>
      </c>
      <c r="L70" s="99">
        <f t="shared" si="22"/>
        <v>6.5546528803545029E-2</v>
      </c>
      <c r="M70" s="99">
        <f t="shared" si="22"/>
        <v>1.7652722093268618E-2</v>
      </c>
      <c r="N70" s="99">
        <f t="shared" si="22"/>
        <v>0.18808688541886473</v>
      </c>
      <c r="O70" s="99">
        <f t="shared" si="22"/>
        <v>8.5487444608567179E-2</v>
      </c>
      <c r="P70" s="99">
        <f t="shared" si="22"/>
        <v>4.710909474572695E-2</v>
      </c>
      <c r="Q70" s="99">
        <f t="shared" si="22"/>
        <v>4.2479953576703942E-2</v>
      </c>
      <c r="R70" s="99">
        <f t="shared" si="22"/>
        <v>0.14597620806077227</v>
      </c>
      <c r="S70" s="99">
        <f t="shared" si="22"/>
        <v>8.1135260603502818E-2</v>
      </c>
      <c r="T70" s="99">
        <f t="shared" si="22"/>
        <v>3.4639428149398604E-2</v>
      </c>
      <c r="U70" s="99">
        <f t="shared" si="22"/>
        <v>5.4540778645283804E-2</v>
      </c>
      <c r="V70" s="99">
        <f t="shared" si="22"/>
        <v>4.9858883730744874E-2</v>
      </c>
      <c r="W70" s="99">
        <f t="shared" si="22"/>
        <v>2.5651508757121751E-3</v>
      </c>
      <c r="X70" s="169">
        <f>X29/Y29</f>
        <v>1.3122494197087993E-3</v>
      </c>
      <c r="Z70" s="1"/>
    </row>
    <row r="71" spans="1:29" x14ac:dyDescent="0.35">
      <c r="A71" s="24" t="s">
        <v>5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100">
        <f>X35/Y35</f>
        <v>1</v>
      </c>
      <c r="Z71" s="1"/>
    </row>
    <row r="72" spans="1:29" x14ac:dyDescent="0.35">
      <c r="A72" s="24" t="s">
        <v>6</v>
      </c>
      <c r="B72" s="99">
        <f t="shared" ref="B72" si="23">B37/$Y$37</f>
        <v>7.6369877210582596E-2</v>
      </c>
      <c r="C72" s="99">
        <f t="shared" ref="C72:W72" si="24">C37/$Y$37</f>
        <v>3.6138724681419092E-2</v>
      </c>
      <c r="D72" s="99">
        <f t="shared" si="24"/>
        <v>2.1675938746237969E-2</v>
      </c>
      <c r="E72" s="99">
        <f t="shared" si="24"/>
        <v>2.5927553414640214E-2</v>
      </c>
      <c r="F72" s="99">
        <f t="shared" si="24"/>
        <v>3.2737764585906985E-2</v>
      </c>
      <c r="G72" s="99">
        <f t="shared" si="24"/>
        <v>2.8411531095321393E-2</v>
      </c>
      <c r="H72" s="99">
        <f t="shared" si="24"/>
        <v>4.7868803528641181E-2</v>
      </c>
      <c r="I72" s="99">
        <f t="shared" si="24"/>
        <v>2.3440259341861992E-2</v>
      </c>
      <c r="J72" s="99">
        <f t="shared" si="24"/>
        <v>2.9646887151467908E-2</v>
      </c>
      <c r="K72" s="99">
        <f t="shared" si="24"/>
        <v>4.9636440516362235E-2</v>
      </c>
      <c r="L72" s="99">
        <f t="shared" si="24"/>
        <v>5.4919453126943199E-2</v>
      </c>
      <c r="M72" s="99">
        <f t="shared" si="24"/>
        <v>6.5634715992471795E-2</v>
      </c>
      <c r="N72" s="99">
        <f t="shared" si="24"/>
        <v>5.8464676278676408E-2</v>
      </c>
      <c r="O72" s="99">
        <f t="shared" si="24"/>
        <v>5.3458582408198098E-2</v>
      </c>
      <c r="P72" s="99">
        <f t="shared" si="24"/>
        <v>4.9734274083224859E-2</v>
      </c>
      <c r="Q72" s="99">
        <f t="shared" si="24"/>
        <v>6.217074444711599E-2</v>
      </c>
      <c r="R72" s="99">
        <f t="shared" si="24"/>
        <v>6.3552021755532165E-2</v>
      </c>
      <c r="S72" s="99">
        <f t="shared" si="24"/>
        <v>6.1265369404624681E-2</v>
      </c>
      <c r="T72" s="99">
        <f t="shared" si="24"/>
        <v>6.51604719225954E-2</v>
      </c>
      <c r="U72" s="99">
        <f t="shared" si="24"/>
        <v>3.9561241325561908E-2</v>
      </c>
      <c r="V72" s="99">
        <f t="shared" si="24"/>
        <v>3.301965791415519E-2</v>
      </c>
      <c r="W72" s="99">
        <f t="shared" si="24"/>
        <v>2.1188429107973437E-2</v>
      </c>
      <c r="X72" s="170">
        <f>X37/Y37</f>
        <v>1.6581960485188162E-5</v>
      </c>
      <c r="Z72" s="1"/>
    </row>
    <row r="73" spans="1:29" x14ac:dyDescent="0.35">
      <c r="A73" s="24" t="s">
        <v>7</v>
      </c>
      <c r="B73" s="99">
        <f t="shared" ref="B73" si="25">B42/$Y$42</f>
        <v>9.1870679349238503E-3</v>
      </c>
      <c r="C73" s="99">
        <f t="shared" ref="C73:W73" si="26">C42/$Y$42</f>
        <v>1.9864164804130495E-2</v>
      </c>
      <c r="D73" s="99">
        <f t="shared" si="26"/>
        <v>4.483081241228753E-3</v>
      </c>
      <c r="E73" s="99">
        <f t="shared" si="26"/>
        <v>4.5307275152901214E-3</v>
      </c>
      <c r="F73" s="99">
        <f t="shared" si="26"/>
        <v>1.1378796541746795E-2</v>
      </c>
      <c r="G73" s="99">
        <f t="shared" si="26"/>
        <v>2.6829183776010526E-2</v>
      </c>
      <c r="H73" s="99">
        <f t="shared" si="26"/>
        <v>1.4930609699048804E-2</v>
      </c>
      <c r="I73" s="99">
        <f t="shared" si="26"/>
        <v>2.6023528596427391E-2</v>
      </c>
      <c r="J73" s="99">
        <f t="shared" si="26"/>
        <v>3.5985931354713507E-2</v>
      </c>
      <c r="K73" s="99">
        <f t="shared" si="26"/>
        <v>5.2125023823137023E-2</v>
      </c>
      <c r="L73" s="99">
        <f t="shared" si="26"/>
        <v>2.8657068108183026E-2</v>
      </c>
      <c r="M73" s="99">
        <f t="shared" si="26"/>
        <v>6.4690645736957916E-2</v>
      </c>
      <c r="N73" s="99">
        <f t="shared" si="26"/>
        <v>3.8216643276677571E-2</v>
      </c>
      <c r="O73" s="99">
        <f t="shared" si="26"/>
        <v>9.9208205554689274E-2</v>
      </c>
      <c r="P73" s="99">
        <f t="shared" si="26"/>
        <v>6.9758476705303454E-2</v>
      </c>
      <c r="Q73" s="99">
        <f t="shared" si="26"/>
        <v>9.4612505847497252E-2</v>
      </c>
      <c r="R73" s="99">
        <f t="shared" si="26"/>
        <v>0.12099554723911497</v>
      </c>
      <c r="S73" s="99">
        <f t="shared" si="26"/>
        <v>9.4517213299374528E-2</v>
      </c>
      <c r="T73" s="99">
        <f t="shared" si="26"/>
        <v>0.11200772735935689</v>
      </c>
      <c r="U73" s="99">
        <f t="shared" si="26"/>
        <v>4.1304988131746274E-2</v>
      </c>
      <c r="V73" s="99">
        <f t="shared" si="26"/>
        <v>2.1601088067640377E-2</v>
      </c>
      <c r="W73" s="99">
        <f t="shared" si="26"/>
        <v>7.6147408908986951E-3</v>
      </c>
      <c r="X73" s="169">
        <f>X42/Y42</f>
        <v>1.4770344959024204E-3</v>
      </c>
      <c r="Z73" s="1"/>
    </row>
    <row r="74" spans="1:29" x14ac:dyDescent="0.35">
      <c r="A74" s="24" t="s">
        <v>8</v>
      </c>
      <c r="B74" s="99">
        <f t="shared" ref="B74:W74" si="27">B45/$Y$45</f>
        <v>0</v>
      </c>
      <c r="C74" s="99">
        <f t="shared" si="27"/>
        <v>0.58333333333333326</v>
      </c>
      <c r="D74" s="99">
        <f t="shared" si="27"/>
        <v>0</v>
      </c>
      <c r="E74" s="99">
        <f t="shared" si="27"/>
        <v>0</v>
      </c>
      <c r="F74" s="99">
        <f t="shared" si="27"/>
        <v>0</v>
      </c>
      <c r="G74" s="99">
        <f t="shared" si="27"/>
        <v>0</v>
      </c>
      <c r="H74" s="99">
        <f t="shared" si="27"/>
        <v>0</v>
      </c>
      <c r="I74" s="99">
        <f t="shared" si="27"/>
        <v>0</v>
      </c>
      <c r="J74" s="99">
        <f t="shared" si="27"/>
        <v>0.16666666666666669</v>
      </c>
      <c r="K74" s="99">
        <f t="shared" si="27"/>
        <v>0</v>
      </c>
      <c r="L74" s="99">
        <f t="shared" si="27"/>
        <v>0</v>
      </c>
      <c r="M74" s="99">
        <f t="shared" si="27"/>
        <v>0</v>
      </c>
      <c r="N74" s="99">
        <f t="shared" si="27"/>
        <v>0</v>
      </c>
      <c r="O74" s="99">
        <f t="shared" si="27"/>
        <v>8.3333333333333343E-2</v>
      </c>
      <c r="P74" s="99">
        <f t="shared" si="27"/>
        <v>8.3333333333333343E-2</v>
      </c>
      <c r="Q74" s="99">
        <f t="shared" si="27"/>
        <v>0</v>
      </c>
      <c r="R74" s="99">
        <f t="shared" si="27"/>
        <v>0</v>
      </c>
      <c r="S74" s="99">
        <f t="shared" si="27"/>
        <v>8.3333333333333343E-2</v>
      </c>
      <c r="T74" s="99">
        <f t="shared" si="27"/>
        <v>0</v>
      </c>
      <c r="U74" s="99">
        <f t="shared" si="27"/>
        <v>0</v>
      </c>
      <c r="V74" s="99">
        <f t="shared" si="27"/>
        <v>0</v>
      </c>
      <c r="W74" s="99">
        <f t="shared" si="27"/>
        <v>0</v>
      </c>
      <c r="X74" s="100">
        <f>X45/Y45</f>
        <v>0</v>
      </c>
      <c r="Z74" s="1"/>
    </row>
    <row r="75" spans="1:29" x14ac:dyDescent="0.35">
      <c r="A75" s="24" t="s">
        <v>9</v>
      </c>
      <c r="B75" s="99">
        <f t="shared" ref="B75:W75" si="28">B48/$Y$48</f>
        <v>0.21395348837209296</v>
      </c>
      <c r="C75" s="99">
        <f t="shared" si="28"/>
        <v>0</v>
      </c>
      <c r="D75" s="99">
        <f t="shared" si="28"/>
        <v>0</v>
      </c>
      <c r="E75" s="99">
        <f t="shared" si="28"/>
        <v>2.3255813953488367E-3</v>
      </c>
      <c r="F75" s="99">
        <f t="shared" si="28"/>
        <v>0</v>
      </c>
      <c r="G75" s="99">
        <f t="shared" si="28"/>
        <v>0</v>
      </c>
      <c r="H75" s="99">
        <f t="shared" si="28"/>
        <v>0</v>
      </c>
      <c r="I75" s="99">
        <f t="shared" si="28"/>
        <v>0</v>
      </c>
      <c r="J75" s="99">
        <f t="shared" si="28"/>
        <v>0</v>
      </c>
      <c r="K75" s="99">
        <f t="shared" si="28"/>
        <v>7.8294573643410845E-2</v>
      </c>
      <c r="L75" s="99">
        <f t="shared" si="28"/>
        <v>0</v>
      </c>
      <c r="M75" s="99">
        <f t="shared" si="28"/>
        <v>0</v>
      </c>
      <c r="N75" s="99">
        <f t="shared" si="28"/>
        <v>0.34496124031007747</v>
      </c>
      <c r="O75" s="99">
        <f t="shared" si="28"/>
        <v>0</v>
      </c>
      <c r="P75" s="99">
        <f t="shared" si="28"/>
        <v>0</v>
      </c>
      <c r="Q75" s="99">
        <f t="shared" si="28"/>
        <v>0</v>
      </c>
      <c r="R75" s="99">
        <f t="shared" si="28"/>
        <v>0.1131782945736434</v>
      </c>
      <c r="S75" s="99">
        <f t="shared" si="28"/>
        <v>0.14496124031007751</v>
      </c>
      <c r="T75" s="99">
        <f t="shared" si="28"/>
        <v>0.10232558139534882</v>
      </c>
      <c r="U75" s="99">
        <f t="shared" si="28"/>
        <v>0</v>
      </c>
      <c r="V75" s="99">
        <f t="shared" si="28"/>
        <v>0</v>
      </c>
      <c r="W75" s="99">
        <f t="shared" si="28"/>
        <v>0</v>
      </c>
      <c r="X75" s="100">
        <f>X48/Y48</f>
        <v>0</v>
      </c>
      <c r="Z75" s="26"/>
    </row>
    <row r="76" spans="1:29" x14ac:dyDescent="0.35">
      <c r="A76" s="24" t="s">
        <v>10</v>
      </c>
      <c r="B76" s="99">
        <f t="shared" ref="B76" si="29">B50/$Y$50</f>
        <v>8.302867588255454E-2</v>
      </c>
      <c r="C76" s="99">
        <f t="shared" ref="C76:W76" si="30">C50/$Y$50</f>
        <v>5.4409916600022853E-2</v>
      </c>
      <c r="D76" s="99">
        <f t="shared" si="30"/>
        <v>4.0100536958756997E-2</v>
      </c>
      <c r="E76" s="99">
        <f t="shared" si="30"/>
        <v>3.8701016794241969E-2</v>
      </c>
      <c r="F76" s="99">
        <f t="shared" si="30"/>
        <v>1.2681366388666741E-2</v>
      </c>
      <c r="G76" s="99">
        <f t="shared" si="30"/>
        <v>2.2677938992345478E-2</v>
      </c>
      <c r="H76" s="99">
        <f t="shared" si="30"/>
        <v>1.4680680909402492E-2</v>
      </c>
      <c r="I76" s="99">
        <f t="shared" si="30"/>
        <v>8.3399977150691185E-3</v>
      </c>
      <c r="J76" s="99">
        <f t="shared" si="30"/>
        <v>4.4327659088312578E-2</v>
      </c>
      <c r="K76" s="99">
        <f t="shared" si="30"/>
        <v>2.093567919570433E-2</v>
      </c>
      <c r="L76" s="99">
        <f t="shared" si="30"/>
        <v>7.6602307780189643E-2</v>
      </c>
      <c r="M76" s="99">
        <f t="shared" si="30"/>
        <v>2.5219924597280938E-2</v>
      </c>
      <c r="N76" s="99">
        <f t="shared" si="30"/>
        <v>3.6530332457443158E-2</v>
      </c>
      <c r="O76" s="99">
        <f t="shared" si="30"/>
        <v>3.7787044441905636E-2</v>
      </c>
      <c r="P76" s="99">
        <f t="shared" si="30"/>
        <v>3.6016223009253973E-2</v>
      </c>
      <c r="Q76" s="99">
        <f t="shared" si="30"/>
        <v>8.6513195475836857E-2</v>
      </c>
      <c r="R76" s="99">
        <f t="shared" si="30"/>
        <v>5.4866902776191023E-2</v>
      </c>
      <c r="S76" s="99">
        <f t="shared" si="30"/>
        <v>6.7148406260710614E-2</v>
      </c>
      <c r="T76" s="99">
        <f t="shared" si="30"/>
        <v>0.14320804295670056</v>
      </c>
      <c r="U76" s="99">
        <f t="shared" si="30"/>
        <v>5.6951902204958306E-2</v>
      </c>
      <c r="V76" s="99">
        <f t="shared" si="30"/>
        <v>2.4334513880955099E-2</v>
      </c>
      <c r="W76" s="99">
        <f t="shared" si="30"/>
        <v>6.0265051982177536E-3</v>
      </c>
      <c r="X76" s="169">
        <f>X50/Y50</f>
        <v>8.9112304352793326E-3</v>
      </c>
      <c r="Z76" s="1"/>
    </row>
    <row r="77" spans="1:29" x14ac:dyDescent="0.35">
      <c r="A77" s="24" t="s">
        <v>11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100">
        <f>X52/Y52</f>
        <v>1</v>
      </c>
      <c r="Z77" s="1"/>
    </row>
    <row r="78" spans="1:29" x14ac:dyDescent="0.35">
      <c r="A78" s="24" t="s">
        <v>12</v>
      </c>
      <c r="B78" s="99">
        <f>B54/$Y$54</f>
        <v>4.1574993644977784E-2</v>
      </c>
      <c r="C78" s="99">
        <f t="shared" ref="C78:W78" si="31">C54/$Y$54</f>
        <v>3.4413541018381365E-2</v>
      </c>
      <c r="D78" s="99">
        <f t="shared" si="31"/>
        <v>2.5257926246680044E-2</v>
      </c>
      <c r="E78" s="99">
        <f t="shared" si="31"/>
        <v>1.1423700288386527E-2</v>
      </c>
      <c r="F78" s="99">
        <f t="shared" si="31"/>
        <v>1.5092082080590445E-2</v>
      </c>
      <c r="G78" s="99">
        <f t="shared" si="31"/>
        <v>1.981232961966288E-2</v>
      </c>
      <c r="H78" s="99">
        <f t="shared" si="31"/>
        <v>1.3761910188196313E-2</v>
      </c>
      <c r="I78" s="99">
        <f t="shared" si="31"/>
        <v>1.5872215842851256E-2</v>
      </c>
      <c r="J78" s="99">
        <f t="shared" si="31"/>
        <v>1.8771420807657584E-2</v>
      </c>
      <c r="K78" s="99">
        <f t="shared" si="31"/>
        <v>2.0048999412708293E-2</v>
      </c>
      <c r="L78" s="99">
        <f t="shared" si="31"/>
        <v>2.4361648974869175E-2</v>
      </c>
      <c r="M78" s="99">
        <f t="shared" si="31"/>
        <v>5.0040321520296631E-2</v>
      </c>
      <c r="N78" s="99">
        <f t="shared" si="31"/>
        <v>3.659177966918823E-2</v>
      </c>
      <c r="O78" s="99">
        <f t="shared" si="31"/>
        <v>4.4430370870331262E-2</v>
      </c>
      <c r="P78" s="99">
        <f t="shared" si="31"/>
        <v>7.3505693223354943E-2</v>
      </c>
      <c r="Q78" s="99">
        <f t="shared" si="31"/>
        <v>0.12591271267410573</v>
      </c>
      <c r="R78" s="99">
        <f t="shared" si="31"/>
        <v>0.12861469281137414</v>
      </c>
      <c r="S78" s="99">
        <f t="shared" si="31"/>
        <v>9.9250107377961652E-2</v>
      </c>
      <c r="T78" s="99">
        <f t="shared" si="31"/>
        <v>7.1040382879131836E-2</v>
      </c>
      <c r="U78" s="99">
        <f t="shared" si="31"/>
        <v>6.1588930866123791E-2</v>
      </c>
      <c r="V78" s="99">
        <f t="shared" si="31"/>
        <v>2.7070203273055583E-2</v>
      </c>
      <c r="W78" s="99">
        <f t="shared" si="31"/>
        <v>9.6727820972449911E-3</v>
      </c>
      <c r="X78" s="100">
        <f>X54/Y54</f>
        <v>3.1891254612869589E-2</v>
      </c>
      <c r="Z78" s="1"/>
    </row>
    <row r="79" spans="1:29" x14ac:dyDescent="0.35">
      <c r="A79" s="24" t="s">
        <v>13</v>
      </c>
      <c r="B79" s="99">
        <f>B56/$Y$56</f>
        <v>0.16576194086429111</v>
      </c>
      <c r="C79" s="99">
        <f t="shared" ref="C79:W79" si="32">C56/$Y$56</f>
        <v>2.9992418498862777E-2</v>
      </c>
      <c r="D79" s="99">
        <f t="shared" si="32"/>
        <v>2.7414708112206219E-2</v>
      </c>
      <c r="E79" s="99">
        <f t="shared" si="32"/>
        <v>7.9241849886277485E-2</v>
      </c>
      <c r="F79" s="99">
        <f t="shared" si="32"/>
        <v>2.4260803639120547E-3</v>
      </c>
      <c r="G79" s="99">
        <f t="shared" si="32"/>
        <v>7.4571645185746785E-2</v>
      </c>
      <c r="H79" s="99">
        <f t="shared" si="32"/>
        <v>8.1061410159211519E-2</v>
      </c>
      <c r="I79" s="99">
        <f t="shared" si="32"/>
        <v>6.2865807429871121E-2</v>
      </c>
      <c r="J79" s="99">
        <f t="shared" si="32"/>
        <v>1.0007581501137225E-2</v>
      </c>
      <c r="K79" s="99">
        <f t="shared" si="32"/>
        <v>3.6391205458680817E-3</v>
      </c>
      <c r="L79" s="99">
        <f t="shared" si="32"/>
        <v>4.4397270659590593E-2</v>
      </c>
      <c r="M79" s="99">
        <f t="shared" si="32"/>
        <v>2.532221379833207E-2</v>
      </c>
      <c r="N79" s="99">
        <f t="shared" si="32"/>
        <v>6.4291129643669447E-3</v>
      </c>
      <c r="O79" s="99">
        <f t="shared" si="32"/>
        <v>5.6376042456406365E-2</v>
      </c>
      <c r="P79" s="99">
        <f t="shared" si="32"/>
        <v>2.8718726307808948E-2</v>
      </c>
      <c r="Q79" s="99">
        <f t="shared" si="32"/>
        <v>2.8233510235026533E-2</v>
      </c>
      <c r="R79" s="99">
        <f t="shared" si="32"/>
        <v>2.21986353297953E-2</v>
      </c>
      <c r="S79" s="99">
        <f t="shared" si="32"/>
        <v>4.5913570887035633E-2</v>
      </c>
      <c r="T79" s="99">
        <f t="shared" si="32"/>
        <v>0.1295223654283548</v>
      </c>
      <c r="U79" s="99">
        <f t="shared" si="32"/>
        <v>3.2964366944655044E-2</v>
      </c>
      <c r="V79" s="99">
        <f t="shared" si="32"/>
        <v>3.5511751326762694E-2</v>
      </c>
      <c r="W79" s="99">
        <f t="shared" si="32"/>
        <v>6.1865049279757394E-3</v>
      </c>
      <c r="X79" s="169">
        <f>X56/Y56</f>
        <v>1.2433661865049281E-3</v>
      </c>
      <c r="Z79" s="26"/>
    </row>
    <row r="80" spans="1:29" x14ac:dyDescent="0.35">
      <c r="A80" s="24" t="s">
        <v>14</v>
      </c>
      <c r="B80" s="99">
        <f>B58/$Y$58</f>
        <v>0.70000000000000007</v>
      </c>
      <c r="C80" s="99">
        <f t="shared" ref="C80:W80" si="33">C58/$Y$58</f>
        <v>0</v>
      </c>
      <c r="D80" s="99">
        <f t="shared" si="33"/>
        <v>0</v>
      </c>
      <c r="E80" s="99">
        <f t="shared" si="33"/>
        <v>0.17500000000000002</v>
      </c>
      <c r="F80" s="99">
        <f t="shared" si="33"/>
        <v>0</v>
      </c>
      <c r="G80" s="99">
        <f t="shared" si="33"/>
        <v>0</v>
      </c>
      <c r="H80" s="99">
        <f t="shared" si="33"/>
        <v>0</v>
      </c>
      <c r="I80" s="99">
        <f t="shared" si="33"/>
        <v>0</v>
      </c>
      <c r="J80" s="99">
        <f t="shared" si="33"/>
        <v>0</v>
      </c>
      <c r="K80" s="99">
        <f t="shared" si="33"/>
        <v>0</v>
      </c>
      <c r="L80" s="99">
        <f t="shared" si="33"/>
        <v>2.4999999999999998E-2</v>
      </c>
      <c r="M80" s="99">
        <f t="shared" si="33"/>
        <v>0</v>
      </c>
      <c r="N80" s="99">
        <f t="shared" si="33"/>
        <v>0</v>
      </c>
      <c r="O80" s="99">
        <f t="shared" si="33"/>
        <v>0</v>
      </c>
      <c r="P80" s="99">
        <f t="shared" si="33"/>
        <v>0</v>
      </c>
      <c r="Q80" s="99">
        <f t="shared" si="33"/>
        <v>0</v>
      </c>
      <c r="R80" s="99">
        <f t="shared" si="33"/>
        <v>0</v>
      </c>
      <c r="S80" s="99">
        <f t="shared" si="33"/>
        <v>0</v>
      </c>
      <c r="T80" s="99">
        <f t="shared" si="33"/>
        <v>0</v>
      </c>
      <c r="U80" s="99">
        <f t="shared" si="33"/>
        <v>0</v>
      </c>
      <c r="V80" s="99">
        <f t="shared" si="33"/>
        <v>9.9999999999999992E-2</v>
      </c>
      <c r="W80" s="99">
        <f t="shared" si="33"/>
        <v>0</v>
      </c>
      <c r="X80" s="100">
        <f>X58/Y58</f>
        <v>0</v>
      </c>
      <c r="Z80" s="1"/>
    </row>
    <row r="81" spans="1:26" x14ac:dyDescent="0.35">
      <c r="A81" s="25" t="s">
        <v>15</v>
      </c>
      <c r="B81" s="99">
        <f>B61/$Y$61</f>
        <v>6.2258894127732528E-2</v>
      </c>
      <c r="C81" s="99">
        <f t="shared" ref="C81:W81" si="34">C61/$Y$61</f>
        <v>3.8963673011122198E-2</v>
      </c>
      <c r="D81" s="99">
        <f t="shared" si="34"/>
        <v>2.1639275210348877E-2</v>
      </c>
      <c r="E81" s="99">
        <f t="shared" si="34"/>
        <v>2.1670792317834833E-2</v>
      </c>
      <c r="F81" s="99">
        <f t="shared" si="34"/>
        <v>2.305235399421865E-2</v>
      </c>
      <c r="G81" s="99">
        <f t="shared" si="34"/>
        <v>2.8169990670936181E-2</v>
      </c>
      <c r="H81" s="99">
        <f t="shared" si="34"/>
        <v>3.677008233010054E-2</v>
      </c>
      <c r="I81" s="99">
        <f t="shared" si="34"/>
        <v>2.2296684993555683E-2</v>
      </c>
      <c r="J81" s="99">
        <f t="shared" si="34"/>
        <v>2.8510004642284523E-2</v>
      </c>
      <c r="K81" s="99">
        <f t="shared" si="34"/>
        <v>3.6918768919534217E-2</v>
      </c>
      <c r="L81" s="99">
        <f t="shared" si="34"/>
        <v>4.3305618054185681E-2</v>
      </c>
      <c r="M81" s="99">
        <f t="shared" si="34"/>
        <v>5.2993235316365003E-2</v>
      </c>
      <c r="N81" s="99">
        <f t="shared" si="34"/>
        <v>4.7951981276613403E-2</v>
      </c>
      <c r="O81" s="99">
        <f t="shared" si="34"/>
        <v>5.8780147040284052E-2</v>
      </c>
      <c r="P81" s="99">
        <f t="shared" si="34"/>
        <v>5.5554278391722785E-2</v>
      </c>
      <c r="Q81" s="99">
        <f t="shared" si="34"/>
        <v>8.3786190909131364E-2</v>
      </c>
      <c r="R81" s="99">
        <f t="shared" si="34"/>
        <v>8.7604581178428356E-2</v>
      </c>
      <c r="S81" s="99">
        <f t="shared" si="34"/>
        <v>7.0343959171626572E-2</v>
      </c>
      <c r="T81" s="99">
        <f t="shared" si="34"/>
        <v>7.2986205147448149E-2</v>
      </c>
      <c r="U81" s="99">
        <f t="shared" si="34"/>
        <v>4.92701379485255E-2</v>
      </c>
      <c r="V81" s="99">
        <f t="shared" si="34"/>
        <v>3.4935786674418635E-2</v>
      </c>
      <c r="W81" s="99">
        <f t="shared" si="34"/>
        <v>1.4096675204712882E-2</v>
      </c>
      <c r="X81" s="169">
        <f>X61/Y61</f>
        <v>8.1406834688692552E-3</v>
      </c>
      <c r="Z81" s="1"/>
    </row>
    <row r="82" spans="1:26" x14ac:dyDescent="0.35">
      <c r="Z82" s="1"/>
    </row>
    <row r="83" spans="1:26" x14ac:dyDescent="0.35">
      <c r="Z83" s="26"/>
    </row>
    <row r="84" spans="1:26" x14ac:dyDescent="0.35">
      <c r="Z84" s="1"/>
    </row>
    <row r="89" spans="1:26" x14ac:dyDescent="0.35">
      <c r="Z89" s="1"/>
    </row>
    <row r="90" spans="1:26" x14ac:dyDescent="0.35">
      <c r="Z90" s="1"/>
    </row>
    <row r="91" spans="1:26" x14ac:dyDescent="0.35">
      <c r="Z91" s="26"/>
    </row>
    <row r="92" spans="1:26" x14ac:dyDescent="0.35">
      <c r="Z92" s="1"/>
    </row>
    <row r="93" spans="1:26" x14ac:dyDescent="0.35">
      <c r="Z93" s="1"/>
    </row>
    <row r="94" spans="1:26" x14ac:dyDescent="0.35">
      <c r="Z94" s="1"/>
    </row>
    <row r="95" spans="1:26" x14ac:dyDescent="0.35">
      <c r="Z95" s="1"/>
    </row>
    <row r="96" spans="1:26" x14ac:dyDescent="0.35">
      <c r="Z96" s="1"/>
    </row>
    <row r="97" spans="26:26" x14ac:dyDescent="0.35">
      <c r="Z97" s="26"/>
    </row>
    <row r="98" spans="26:26" x14ac:dyDescent="0.35">
      <c r="Z98" s="1"/>
    </row>
    <row r="99" spans="26:26" x14ac:dyDescent="0.35">
      <c r="Z99" s="26"/>
    </row>
    <row r="100" spans="26:26" x14ac:dyDescent="0.35">
      <c r="Z100" s="1"/>
    </row>
    <row r="101" spans="26:26" x14ac:dyDescent="0.35">
      <c r="Z101" s="1"/>
    </row>
    <row r="102" spans="26:26" x14ac:dyDescent="0.35">
      <c r="Z102" s="1"/>
    </row>
  </sheetData>
  <hyperlinks>
    <hyperlink ref="E1" location="ÍNDICE!A1" display="I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zoomScale="98" zoomScaleNormal="98" workbookViewId="0">
      <selection activeCell="E1" sqref="E1"/>
    </sheetView>
  </sheetViews>
  <sheetFormatPr baseColWidth="10" defaultRowHeight="14.5" x14ac:dyDescent="0.35"/>
  <cols>
    <col min="1" max="1" width="19.1796875" bestFit="1" customWidth="1"/>
    <col min="24" max="24" width="17.81640625" customWidth="1"/>
    <col min="25" max="25" width="17" bestFit="1" customWidth="1"/>
    <col min="26" max="26" width="14.453125" customWidth="1"/>
    <col min="27" max="27" width="15.453125" customWidth="1"/>
  </cols>
  <sheetData>
    <row r="1" spans="1:29" x14ac:dyDescent="0.35">
      <c r="D1" s="43" t="s">
        <v>124</v>
      </c>
      <c r="E1" s="152" t="s">
        <v>125</v>
      </c>
      <c r="F1" s="198" t="s">
        <v>217</v>
      </c>
      <c r="G1" t="s">
        <v>238</v>
      </c>
    </row>
    <row r="2" spans="1:29" ht="18.5" x14ac:dyDescent="0.45">
      <c r="A2" s="199" t="s">
        <v>81</v>
      </c>
      <c r="D2" s="43"/>
      <c r="E2" s="44"/>
    </row>
    <row r="3" spans="1:29" ht="29" x14ac:dyDescent="0.35">
      <c r="A3" s="153" t="s">
        <v>17</v>
      </c>
      <c r="B3" s="154" t="s">
        <v>250</v>
      </c>
      <c r="C3" s="154">
        <v>2000</v>
      </c>
      <c r="D3" s="154">
        <v>2001</v>
      </c>
      <c r="E3" s="154">
        <v>2002</v>
      </c>
      <c r="F3" s="154">
        <v>2003</v>
      </c>
      <c r="G3" s="154">
        <v>2004</v>
      </c>
      <c r="H3" s="154">
        <v>2005</v>
      </c>
      <c r="I3" s="154">
        <v>2006</v>
      </c>
      <c r="J3" s="154">
        <v>2007</v>
      </c>
      <c r="K3" s="154">
        <v>2008</v>
      </c>
      <c r="L3" s="154">
        <v>2009</v>
      </c>
      <c r="M3" s="154">
        <v>2010</v>
      </c>
      <c r="N3" s="154">
        <v>2011</v>
      </c>
      <c r="O3" s="154">
        <v>2012</v>
      </c>
      <c r="P3" s="154">
        <v>2013</v>
      </c>
      <c r="Q3" s="154">
        <v>2014</v>
      </c>
      <c r="R3" s="154">
        <v>2015</v>
      </c>
      <c r="S3" s="154">
        <v>2016</v>
      </c>
      <c r="T3" s="154">
        <v>2017</v>
      </c>
      <c r="U3" s="154">
        <v>2018</v>
      </c>
      <c r="V3" s="154">
        <v>2019</v>
      </c>
      <c r="W3" s="154">
        <v>2020</v>
      </c>
      <c r="X3" s="153" t="s">
        <v>80</v>
      </c>
      <c r="Y3" s="153" t="s">
        <v>78</v>
      </c>
      <c r="Z3" s="155" t="s">
        <v>155</v>
      </c>
      <c r="AB3" s="2"/>
      <c r="AC3" s="26"/>
    </row>
    <row r="4" spans="1:29" x14ac:dyDescent="0.35">
      <c r="A4" s="21" t="s">
        <v>0</v>
      </c>
      <c r="B4" s="94">
        <f>SUM(B5:B8)</f>
        <v>0</v>
      </c>
      <c r="C4" s="94">
        <f t="shared" ref="C4:Y4" si="0">SUM(C5:C8)</f>
        <v>0</v>
      </c>
      <c r="D4" s="94">
        <f t="shared" si="0"/>
        <v>0</v>
      </c>
      <c r="E4" s="94">
        <f t="shared" si="0"/>
        <v>4.2699999999999996</v>
      </c>
      <c r="F4" s="94">
        <f t="shared" si="0"/>
        <v>0</v>
      </c>
      <c r="G4" s="94">
        <f t="shared" si="0"/>
        <v>0.25</v>
      </c>
      <c r="H4" s="94">
        <f t="shared" si="0"/>
        <v>22.43</v>
      </c>
      <c r="I4" s="94">
        <f t="shared" si="0"/>
        <v>3.87</v>
      </c>
      <c r="J4" s="94">
        <f t="shared" si="0"/>
        <v>0</v>
      </c>
      <c r="K4" s="94">
        <f t="shared" si="0"/>
        <v>0</v>
      </c>
      <c r="L4" s="94">
        <f t="shared" si="0"/>
        <v>4.45</v>
      </c>
      <c r="M4" s="94">
        <f t="shared" si="0"/>
        <v>6.27</v>
      </c>
      <c r="N4" s="94">
        <f t="shared" si="0"/>
        <v>8.1</v>
      </c>
      <c r="O4" s="94">
        <f t="shared" si="0"/>
        <v>19.43</v>
      </c>
      <c r="P4" s="94">
        <f t="shared" si="0"/>
        <v>21.75</v>
      </c>
      <c r="Q4" s="94">
        <f t="shared" si="0"/>
        <v>41.43</v>
      </c>
      <c r="R4" s="94">
        <f t="shared" si="0"/>
        <v>17.939999999999998</v>
      </c>
      <c r="S4" s="94">
        <f t="shared" si="0"/>
        <v>0.18000000000000002</v>
      </c>
      <c r="T4" s="94">
        <f t="shared" si="0"/>
        <v>1.63</v>
      </c>
      <c r="U4" s="94">
        <f t="shared" si="0"/>
        <v>18.45</v>
      </c>
      <c r="V4" s="94">
        <f t="shared" si="0"/>
        <v>2.25</v>
      </c>
      <c r="W4" s="94">
        <f t="shared" si="0"/>
        <v>0</v>
      </c>
      <c r="X4" s="94">
        <f t="shared" si="0"/>
        <v>0</v>
      </c>
      <c r="Y4" s="94">
        <f t="shared" si="0"/>
        <v>172.7</v>
      </c>
      <c r="Z4" s="95">
        <f>Y4/$Y$37</f>
        <v>1.6932086352659966E-2</v>
      </c>
      <c r="AB4" s="3"/>
      <c r="AC4" s="1"/>
    </row>
    <row r="5" spans="1:29" x14ac:dyDescent="0.35">
      <c r="A5" s="20" t="s">
        <v>18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>
        <v>8.36</v>
      </c>
      <c r="Q5" s="96">
        <v>24.66</v>
      </c>
      <c r="R5" s="96">
        <v>8.7799999999999994</v>
      </c>
      <c r="S5" s="96"/>
      <c r="T5" s="96">
        <v>0.59</v>
      </c>
      <c r="U5" s="96">
        <v>15.12</v>
      </c>
      <c r="V5" s="96"/>
      <c r="W5" s="96"/>
      <c r="X5" s="96"/>
      <c r="Y5" s="96">
        <v>57.51</v>
      </c>
      <c r="Z5" s="97">
        <f t="shared" ref="Z5:Z37" si="1">Y5/$Y$37</f>
        <v>5.6384729944497659E-3</v>
      </c>
      <c r="AB5" s="3"/>
      <c r="AC5" s="1"/>
    </row>
    <row r="6" spans="1:29" x14ac:dyDescent="0.35">
      <c r="A6" s="20" t="s">
        <v>20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>
        <v>4.45</v>
      </c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>
        <v>4.45</v>
      </c>
      <c r="Z6" s="97">
        <f t="shared" si="1"/>
        <v>4.3629290254393083E-4</v>
      </c>
      <c r="AB6" s="3"/>
      <c r="AC6" s="1"/>
    </row>
    <row r="7" spans="1:29" x14ac:dyDescent="0.35">
      <c r="A7" s="20" t="s">
        <v>21</v>
      </c>
      <c r="B7" s="96"/>
      <c r="C7" s="96"/>
      <c r="D7" s="96"/>
      <c r="E7" s="96"/>
      <c r="F7" s="96"/>
      <c r="G7" s="96">
        <v>0.12</v>
      </c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>
        <v>0.01</v>
      </c>
      <c r="T7" s="96"/>
      <c r="U7" s="96"/>
      <c r="V7" s="96"/>
      <c r="W7" s="96"/>
      <c r="X7" s="96"/>
      <c r="Y7" s="96">
        <v>0.13</v>
      </c>
      <c r="Z7" s="97">
        <f t="shared" si="1"/>
        <v>1.2745635355215956E-5</v>
      </c>
      <c r="AB7" s="3"/>
      <c r="AC7" s="1"/>
    </row>
    <row r="8" spans="1:29" x14ac:dyDescent="0.35">
      <c r="A8" s="20" t="s">
        <v>25</v>
      </c>
      <c r="B8" s="96"/>
      <c r="C8" s="96"/>
      <c r="D8" s="96"/>
      <c r="E8" s="96">
        <v>4.2699999999999996</v>
      </c>
      <c r="F8" s="96"/>
      <c r="G8" s="96">
        <v>0.13</v>
      </c>
      <c r="H8" s="96">
        <v>22.43</v>
      </c>
      <c r="I8" s="96">
        <v>3.87</v>
      </c>
      <c r="J8" s="96"/>
      <c r="K8" s="96"/>
      <c r="L8" s="96"/>
      <c r="M8" s="96">
        <v>6.27</v>
      </c>
      <c r="N8" s="96">
        <v>8.1</v>
      </c>
      <c r="O8" s="96">
        <v>19.43</v>
      </c>
      <c r="P8" s="96">
        <v>13.39</v>
      </c>
      <c r="Q8" s="96">
        <v>16.77</v>
      </c>
      <c r="R8" s="96">
        <v>9.16</v>
      </c>
      <c r="S8" s="96">
        <v>0.17</v>
      </c>
      <c r="T8" s="96">
        <v>1.04</v>
      </c>
      <c r="U8" s="96">
        <v>3.33</v>
      </c>
      <c r="V8" s="96">
        <v>2.25</v>
      </c>
      <c r="W8" s="96"/>
      <c r="X8" s="96"/>
      <c r="Y8" s="96">
        <v>110.61</v>
      </c>
      <c r="Z8" s="97">
        <f t="shared" si="1"/>
        <v>1.0844574820311053E-2</v>
      </c>
      <c r="AB8" s="2"/>
      <c r="AC8" s="1"/>
    </row>
    <row r="9" spans="1:29" x14ac:dyDescent="0.35">
      <c r="A9" s="21" t="s">
        <v>1</v>
      </c>
      <c r="B9" s="94">
        <f>SUM(B10:B12)</f>
        <v>11.21</v>
      </c>
      <c r="C9" s="94">
        <f t="shared" ref="C9:Y9" si="2">SUM(C10:C12)</f>
        <v>36.089999999999996</v>
      </c>
      <c r="D9" s="94">
        <f t="shared" si="2"/>
        <v>7.6099999999999994</v>
      </c>
      <c r="E9" s="94">
        <f t="shared" si="2"/>
        <v>9.5400000000000009</v>
      </c>
      <c r="F9" s="94">
        <f t="shared" si="2"/>
        <v>14.260000000000002</v>
      </c>
      <c r="G9" s="94">
        <f t="shared" si="2"/>
        <v>30.33</v>
      </c>
      <c r="H9" s="94">
        <f t="shared" si="2"/>
        <v>50.150000000000006</v>
      </c>
      <c r="I9" s="94">
        <f t="shared" si="2"/>
        <v>51.56</v>
      </c>
      <c r="J9" s="94">
        <f t="shared" si="2"/>
        <v>121</v>
      </c>
      <c r="K9" s="94">
        <f t="shared" si="2"/>
        <v>162.71999999999997</v>
      </c>
      <c r="L9" s="94">
        <f t="shared" si="2"/>
        <v>137.41000000000003</v>
      </c>
      <c r="M9" s="94">
        <f t="shared" si="2"/>
        <v>335.71</v>
      </c>
      <c r="N9" s="94">
        <f t="shared" si="2"/>
        <v>444.34999999999991</v>
      </c>
      <c r="O9" s="94">
        <f t="shared" si="2"/>
        <v>361.91999999999996</v>
      </c>
      <c r="P9" s="94">
        <f t="shared" si="2"/>
        <v>310.23</v>
      </c>
      <c r="Q9" s="94">
        <f t="shared" si="2"/>
        <v>158.28</v>
      </c>
      <c r="R9" s="94">
        <f t="shared" si="2"/>
        <v>146.34</v>
      </c>
      <c r="S9" s="94">
        <f t="shared" si="2"/>
        <v>96.360000000000014</v>
      </c>
      <c r="T9" s="94">
        <f t="shared" si="2"/>
        <v>131.11000000000001</v>
      </c>
      <c r="U9" s="94">
        <f t="shared" si="2"/>
        <v>117.43</v>
      </c>
      <c r="V9" s="94">
        <f t="shared" si="2"/>
        <v>136.47</v>
      </c>
      <c r="W9" s="94">
        <f t="shared" si="2"/>
        <v>94.080000000000013</v>
      </c>
      <c r="X9" s="94">
        <f t="shared" si="2"/>
        <v>15</v>
      </c>
      <c r="Y9" s="94">
        <f t="shared" si="2"/>
        <v>2979.1599999999994</v>
      </c>
      <c r="Z9" s="95">
        <f t="shared" si="1"/>
        <v>0.2920868232680397</v>
      </c>
      <c r="AB9" s="3"/>
      <c r="AC9" s="1"/>
    </row>
    <row r="10" spans="1:29" x14ac:dyDescent="0.35">
      <c r="A10" s="20" t="s">
        <v>26</v>
      </c>
      <c r="B10" s="96">
        <v>6.46</v>
      </c>
      <c r="C10" s="96">
        <v>29.29</v>
      </c>
      <c r="D10" s="96">
        <v>5.93</v>
      </c>
      <c r="E10" s="96">
        <v>9.5300000000000011</v>
      </c>
      <c r="F10" s="96">
        <v>11.440000000000001</v>
      </c>
      <c r="G10" s="96">
        <v>18.229999999999997</v>
      </c>
      <c r="H10" s="96">
        <v>33.75</v>
      </c>
      <c r="I10" s="96">
        <v>39.260000000000005</v>
      </c>
      <c r="J10" s="96">
        <v>85.710000000000008</v>
      </c>
      <c r="K10" s="96">
        <v>124.30999999999997</v>
      </c>
      <c r="L10" s="96">
        <v>107.73000000000002</v>
      </c>
      <c r="M10" s="96">
        <v>261.27</v>
      </c>
      <c r="N10" s="96">
        <v>334.17999999999995</v>
      </c>
      <c r="O10" s="96">
        <v>233.82</v>
      </c>
      <c r="P10" s="96">
        <v>207.61999999999998</v>
      </c>
      <c r="Q10" s="96">
        <v>107.97</v>
      </c>
      <c r="R10" s="96">
        <v>98.02</v>
      </c>
      <c r="S10" s="96">
        <v>75.970000000000013</v>
      </c>
      <c r="T10" s="96">
        <v>81.37</v>
      </c>
      <c r="U10" s="96">
        <v>72.47</v>
      </c>
      <c r="V10" s="96">
        <v>86.69</v>
      </c>
      <c r="W10" s="96">
        <v>68.320000000000007</v>
      </c>
      <c r="X10" s="96">
        <v>12</v>
      </c>
      <c r="Y10" s="96">
        <v>2111.3399999999997</v>
      </c>
      <c r="Z10" s="97">
        <f t="shared" si="1"/>
        <v>0.20700284423755116</v>
      </c>
      <c r="AB10" s="3"/>
      <c r="AC10" s="1"/>
    </row>
    <row r="11" spans="1:29" x14ac:dyDescent="0.35">
      <c r="A11" s="20" t="s">
        <v>27</v>
      </c>
      <c r="B11" s="96"/>
      <c r="C11" s="96"/>
      <c r="D11" s="96"/>
      <c r="E11" s="96"/>
      <c r="F11" s="96"/>
      <c r="G11" s="96"/>
      <c r="H11" s="96">
        <v>0.64</v>
      </c>
      <c r="I11" s="96"/>
      <c r="J11" s="96"/>
      <c r="K11" s="96">
        <v>11.05</v>
      </c>
      <c r="L11" s="96"/>
      <c r="M11" s="96">
        <v>0.59</v>
      </c>
      <c r="N11" s="96">
        <v>16.649999999999999</v>
      </c>
      <c r="O11" s="96"/>
      <c r="P11" s="96">
        <v>1.33</v>
      </c>
      <c r="Q11" s="96">
        <v>5.16</v>
      </c>
      <c r="R11" s="96">
        <v>2.11</v>
      </c>
      <c r="S11" s="96"/>
      <c r="T11" s="96"/>
      <c r="U11" s="96"/>
      <c r="V11" s="96"/>
      <c r="W11" s="96"/>
      <c r="X11" s="96">
        <v>6.9999999999999993E-2</v>
      </c>
      <c r="Y11" s="96">
        <v>37.6</v>
      </c>
      <c r="Z11" s="97">
        <f t="shared" si="1"/>
        <v>3.6864299181239998E-3</v>
      </c>
      <c r="AB11" s="3"/>
      <c r="AC11" s="1"/>
    </row>
    <row r="12" spans="1:29" x14ac:dyDescent="0.35">
      <c r="A12" s="20" t="s">
        <v>28</v>
      </c>
      <c r="B12" s="96">
        <v>4.75</v>
      </c>
      <c r="C12" s="96">
        <v>6.8</v>
      </c>
      <c r="D12" s="96">
        <v>1.68</v>
      </c>
      <c r="E12" s="96">
        <v>0.01</v>
      </c>
      <c r="F12" s="96">
        <v>2.8200000000000003</v>
      </c>
      <c r="G12" s="96">
        <v>12.1</v>
      </c>
      <c r="H12" s="96">
        <v>15.760000000000002</v>
      </c>
      <c r="I12" s="96">
        <v>12.3</v>
      </c>
      <c r="J12" s="96">
        <v>35.29</v>
      </c>
      <c r="K12" s="96">
        <v>27.36</v>
      </c>
      <c r="L12" s="96">
        <v>29.68</v>
      </c>
      <c r="M12" s="96">
        <v>73.850000000000009</v>
      </c>
      <c r="N12" s="96">
        <v>93.52</v>
      </c>
      <c r="O12" s="96">
        <v>128.1</v>
      </c>
      <c r="P12" s="96">
        <v>101.28</v>
      </c>
      <c r="Q12" s="96">
        <v>45.15</v>
      </c>
      <c r="R12" s="96">
        <v>46.21</v>
      </c>
      <c r="S12" s="96">
        <v>20.39</v>
      </c>
      <c r="T12" s="96">
        <v>49.739999999999995</v>
      </c>
      <c r="U12" s="96">
        <v>44.96</v>
      </c>
      <c r="V12" s="96">
        <v>49.78</v>
      </c>
      <c r="W12" s="96">
        <v>25.759999999999998</v>
      </c>
      <c r="X12" s="96">
        <v>2.93</v>
      </c>
      <c r="Y12" s="96">
        <v>830.21999999999991</v>
      </c>
      <c r="Z12" s="97">
        <f t="shared" si="1"/>
        <v>8.1397549112364534E-2</v>
      </c>
      <c r="AB12" s="2"/>
      <c r="AC12" s="1"/>
    </row>
    <row r="13" spans="1:29" x14ac:dyDescent="0.35">
      <c r="A13" s="21" t="s">
        <v>2</v>
      </c>
      <c r="B13" s="94">
        <f>SUM(B14:B16)</f>
        <v>3.58</v>
      </c>
      <c r="C13" s="94">
        <f t="shared" ref="C13:Y13" si="3">SUM(C14:C16)</f>
        <v>10.58</v>
      </c>
      <c r="D13" s="94">
        <f t="shared" si="3"/>
        <v>0</v>
      </c>
      <c r="E13" s="94">
        <f t="shared" si="3"/>
        <v>0.95</v>
      </c>
      <c r="F13" s="94">
        <f t="shared" si="3"/>
        <v>0.63</v>
      </c>
      <c r="G13" s="94">
        <f t="shared" si="3"/>
        <v>0.47000000000000003</v>
      </c>
      <c r="H13" s="94">
        <f t="shared" si="3"/>
        <v>1.2000000000000002</v>
      </c>
      <c r="I13" s="94">
        <f t="shared" si="3"/>
        <v>2.31</v>
      </c>
      <c r="J13" s="94">
        <f t="shared" si="3"/>
        <v>1.71</v>
      </c>
      <c r="K13" s="94">
        <f t="shared" si="3"/>
        <v>8.17</v>
      </c>
      <c r="L13" s="94">
        <f t="shared" si="3"/>
        <v>12.65</v>
      </c>
      <c r="M13" s="94">
        <f t="shared" si="3"/>
        <v>22.590000000000003</v>
      </c>
      <c r="N13" s="94">
        <f t="shared" si="3"/>
        <v>31.7</v>
      </c>
      <c r="O13" s="94">
        <f t="shared" si="3"/>
        <v>71.169999999999987</v>
      </c>
      <c r="P13" s="94">
        <f t="shared" si="3"/>
        <v>68.680000000000007</v>
      </c>
      <c r="Q13" s="94">
        <f t="shared" si="3"/>
        <v>100.22</v>
      </c>
      <c r="R13" s="94">
        <f t="shared" si="3"/>
        <v>72.470000000000013</v>
      </c>
      <c r="S13" s="94">
        <f t="shared" si="3"/>
        <v>35.739999999999995</v>
      </c>
      <c r="T13" s="94">
        <f t="shared" si="3"/>
        <v>12.969999999999999</v>
      </c>
      <c r="U13" s="94">
        <f t="shared" si="3"/>
        <v>19.88</v>
      </c>
      <c r="V13" s="94">
        <f t="shared" si="3"/>
        <v>17.57</v>
      </c>
      <c r="W13" s="94">
        <f t="shared" si="3"/>
        <v>1.1100000000000001</v>
      </c>
      <c r="X13" s="94">
        <f t="shared" si="3"/>
        <v>7.0599999999999987</v>
      </c>
      <c r="Y13" s="94">
        <f t="shared" si="3"/>
        <v>503.41000000000008</v>
      </c>
      <c r="Z13" s="95">
        <f t="shared" si="1"/>
        <v>4.9356002262840502E-2</v>
      </c>
      <c r="AB13" s="3"/>
      <c r="AC13" s="1"/>
    </row>
    <row r="14" spans="1:29" x14ac:dyDescent="0.35">
      <c r="A14" s="20" t="s">
        <v>29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>
        <v>2.19</v>
      </c>
      <c r="N14" s="96"/>
      <c r="O14" s="96">
        <v>1.8</v>
      </c>
      <c r="P14" s="96">
        <v>12.23</v>
      </c>
      <c r="Q14" s="96">
        <v>6.7</v>
      </c>
      <c r="R14" s="96">
        <v>5.45</v>
      </c>
      <c r="S14" s="96">
        <v>2.0100000000000002</v>
      </c>
      <c r="T14" s="96">
        <v>0.15</v>
      </c>
      <c r="U14" s="96"/>
      <c r="V14" s="96"/>
      <c r="W14" s="96"/>
      <c r="X14" s="96">
        <v>1.45</v>
      </c>
      <c r="Y14" s="96">
        <v>31.979999999999997</v>
      </c>
      <c r="Z14" s="97">
        <f t="shared" si="1"/>
        <v>3.1354262973831248E-3</v>
      </c>
      <c r="AB14" s="3"/>
      <c r="AC14" s="1"/>
    </row>
    <row r="15" spans="1:29" x14ac:dyDescent="0.35">
      <c r="A15" s="20" t="s">
        <v>30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>
        <v>2.0300000000000002</v>
      </c>
      <c r="S15" s="96"/>
      <c r="T15" s="96">
        <v>0.41</v>
      </c>
      <c r="U15" s="96">
        <v>0.49</v>
      </c>
      <c r="V15" s="96"/>
      <c r="W15" s="96"/>
      <c r="X15" s="96">
        <v>0.7</v>
      </c>
      <c r="Y15" s="96">
        <v>3.6300000000000008</v>
      </c>
      <c r="Z15" s="97">
        <f t="shared" si="1"/>
        <v>3.5589735645718407E-4</v>
      </c>
      <c r="AB15" s="3"/>
      <c r="AC15" s="1"/>
    </row>
    <row r="16" spans="1:29" x14ac:dyDescent="0.35">
      <c r="A16" s="20" t="s">
        <v>31</v>
      </c>
      <c r="B16" s="96">
        <v>3.58</v>
      </c>
      <c r="C16" s="96">
        <v>10.58</v>
      </c>
      <c r="D16" s="96"/>
      <c r="E16" s="96">
        <v>0.95</v>
      </c>
      <c r="F16" s="96">
        <v>0.63</v>
      </c>
      <c r="G16" s="96">
        <v>0.47000000000000003</v>
      </c>
      <c r="H16" s="96">
        <v>1.2000000000000002</v>
      </c>
      <c r="I16" s="96">
        <v>2.31</v>
      </c>
      <c r="J16" s="96">
        <v>1.71</v>
      </c>
      <c r="K16" s="96">
        <v>8.17</v>
      </c>
      <c r="L16" s="96">
        <v>12.65</v>
      </c>
      <c r="M16" s="96">
        <v>20.400000000000002</v>
      </c>
      <c r="N16" s="96">
        <v>31.7</v>
      </c>
      <c r="O16" s="96">
        <v>69.36999999999999</v>
      </c>
      <c r="P16" s="96">
        <v>56.45000000000001</v>
      </c>
      <c r="Q16" s="96">
        <v>93.52</v>
      </c>
      <c r="R16" s="96">
        <v>64.990000000000009</v>
      </c>
      <c r="S16" s="96">
        <v>33.729999999999997</v>
      </c>
      <c r="T16" s="96">
        <v>12.409999999999998</v>
      </c>
      <c r="U16" s="96">
        <v>19.39</v>
      </c>
      <c r="V16" s="96">
        <v>17.57</v>
      </c>
      <c r="W16" s="96">
        <v>1.1100000000000001</v>
      </c>
      <c r="X16" s="96">
        <v>4.9099999999999993</v>
      </c>
      <c r="Y16" s="96">
        <v>467.80000000000007</v>
      </c>
      <c r="Z16" s="97">
        <f t="shared" si="1"/>
        <v>4.586467860900019E-2</v>
      </c>
      <c r="AB16" s="2"/>
      <c r="AC16" s="1"/>
    </row>
    <row r="17" spans="1:29" x14ac:dyDescent="0.35">
      <c r="A17" s="21" t="s">
        <v>3</v>
      </c>
      <c r="B17" s="94">
        <f>B18</f>
        <v>0</v>
      </c>
      <c r="C17" s="94">
        <f t="shared" ref="C17:Y17" si="4">C18</f>
        <v>0</v>
      </c>
      <c r="D17" s="94">
        <f t="shared" si="4"/>
        <v>0</v>
      </c>
      <c r="E17" s="94">
        <f t="shared" si="4"/>
        <v>0</v>
      </c>
      <c r="F17" s="94">
        <f t="shared" si="4"/>
        <v>0</v>
      </c>
      <c r="G17" s="94">
        <f t="shared" si="4"/>
        <v>0</v>
      </c>
      <c r="H17" s="94">
        <f t="shared" si="4"/>
        <v>0</v>
      </c>
      <c r="I17" s="94">
        <f t="shared" si="4"/>
        <v>0</v>
      </c>
      <c r="J17" s="94">
        <f t="shared" si="4"/>
        <v>0</v>
      </c>
      <c r="K17" s="94">
        <f t="shared" si="4"/>
        <v>0</v>
      </c>
      <c r="L17" s="94">
        <f t="shared" si="4"/>
        <v>0</v>
      </c>
      <c r="M17" s="94">
        <f t="shared" si="4"/>
        <v>0</v>
      </c>
      <c r="N17" s="94">
        <f t="shared" si="4"/>
        <v>0</v>
      </c>
      <c r="O17" s="94">
        <f t="shared" si="4"/>
        <v>0</v>
      </c>
      <c r="P17" s="94">
        <f t="shared" si="4"/>
        <v>0.32</v>
      </c>
      <c r="Q17" s="94">
        <f t="shared" si="4"/>
        <v>0</v>
      </c>
      <c r="R17" s="94">
        <f t="shared" si="4"/>
        <v>0</v>
      </c>
      <c r="S17" s="94">
        <f t="shared" si="4"/>
        <v>0</v>
      </c>
      <c r="T17" s="94">
        <f t="shared" si="4"/>
        <v>0</v>
      </c>
      <c r="U17" s="94">
        <f t="shared" si="4"/>
        <v>0</v>
      </c>
      <c r="V17" s="94">
        <f t="shared" si="4"/>
        <v>0</v>
      </c>
      <c r="W17" s="94">
        <f t="shared" si="4"/>
        <v>0</v>
      </c>
      <c r="X17" s="94">
        <f t="shared" si="4"/>
        <v>0</v>
      </c>
      <c r="Y17" s="94">
        <f t="shared" si="4"/>
        <v>0.32</v>
      </c>
      <c r="Z17" s="95">
        <f t="shared" si="1"/>
        <v>3.1373871643608507E-5</v>
      </c>
      <c r="AB17" s="3"/>
      <c r="AC17" s="1"/>
    </row>
    <row r="18" spans="1:29" x14ac:dyDescent="0.35">
      <c r="A18" s="20" t="s">
        <v>38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>
        <v>0.32</v>
      </c>
      <c r="Q18" s="96"/>
      <c r="R18" s="96"/>
      <c r="S18" s="96"/>
      <c r="T18" s="96"/>
      <c r="U18" s="96"/>
      <c r="V18" s="96"/>
      <c r="W18" s="96"/>
      <c r="X18" s="96"/>
      <c r="Y18" s="96">
        <v>0.32</v>
      </c>
      <c r="Z18" s="97">
        <f t="shared" si="1"/>
        <v>3.1373871643608507E-5</v>
      </c>
      <c r="AB18" s="2"/>
      <c r="AC18" s="1"/>
    </row>
    <row r="19" spans="1:29" x14ac:dyDescent="0.35">
      <c r="A19" s="21" t="s">
        <v>4</v>
      </c>
      <c r="B19" s="94">
        <f>SUM(B20:B22)</f>
        <v>0</v>
      </c>
      <c r="C19" s="94">
        <f t="shared" ref="C19:Y19" si="5">SUM(C20:C22)</f>
        <v>0</v>
      </c>
      <c r="D19" s="94">
        <f t="shared" si="5"/>
        <v>0</v>
      </c>
      <c r="E19" s="94">
        <f t="shared" si="5"/>
        <v>0</v>
      </c>
      <c r="F19" s="94">
        <f t="shared" si="5"/>
        <v>0</v>
      </c>
      <c r="G19" s="94">
        <f t="shared" si="5"/>
        <v>0</v>
      </c>
      <c r="H19" s="94">
        <f t="shared" si="5"/>
        <v>14.22</v>
      </c>
      <c r="I19" s="94">
        <f t="shared" si="5"/>
        <v>0</v>
      </c>
      <c r="J19" s="94">
        <f t="shared" si="5"/>
        <v>0</v>
      </c>
      <c r="K19" s="94">
        <f t="shared" si="5"/>
        <v>0</v>
      </c>
      <c r="L19" s="94">
        <f t="shared" si="5"/>
        <v>27.14</v>
      </c>
      <c r="M19" s="94">
        <f t="shared" si="5"/>
        <v>8.86</v>
      </c>
      <c r="N19" s="94">
        <f t="shared" si="5"/>
        <v>59.42</v>
      </c>
      <c r="O19" s="94">
        <f t="shared" si="5"/>
        <v>32.949999999999996</v>
      </c>
      <c r="P19" s="94">
        <f t="shared" si="5"/>
        <v>0.28000000000000003</v>
      </c>
      <c r="Q19" s="94">
        <f t="shared" si="5"/>
        <v>5.07</v>
      </c>
      <c r="R19" s="94">
        <f t="shared" si="5"/>
        <v>0</v>
      </c>
      <c r="S19" s="94">
        <f t="shared" si="5"/>
        <v>0</v>
      </c>
      <c r="T19" s="94">
        <f t="shared" si="5"/>
        <v>6.58</v>
      </c>
      <c r="U19" s="94">
        <f t="shared" si="5"/>
        <v>5.98</v>
      </c>
      <c r="V19" s="94">
        <f t="shared" si="5"/>
        <v>6.370000000000001</v>
      </c>
      <c r="W19" s="94">
        <f t="shared" si="5"/>
        <v>0</v>
      </c>
      <c r="X19" s="94">
        <f t="shared" si="5"/>
        <v>0.14000000000000001</v>
      </c>
      <c r="Y19" s="94">
        <f t="shared" si="5"/>
        <v>167.00999999999996</v>
      </c>
      <c r="Z19" s="95">
        <f t="shared" si="1"/>
        <v>1.6374219697497049E-2</v>
      </c>
      <c r="AB19" s="3"/>
      <c r="AC19" s="1"/>
    </row>
    <row r="20" spans="1:29" x14ac:dyDescent="0.35">
      <c r="A20" s="20" t="s">
        <v>39</v>
      </c>
      <c r="B20" s="96"/>
      <c r="C20" s="96"/>
      <c r="D20" s="96"/>
      <c r="E20" s="96"/>
      <c r="F20" s="96"/>
      <c r="G20" s="96"/>
      <c r="H20" s="96">
        <v>14.22</v>
      </c>
      <c r="I20" s="96"/>
      <c r="J20" s="96"/>
      <c r="K20" s="96"/>
      <c r="L20" s="96">
        <v>27.14</v>
      </c>
      <c r="M20" s="96">
        <v>8.86</v>
      </c>
      <c r="N20" s="96">
        <v>59.42</v>
      </c>
      <c r="O20" s="96">
        <v>32.9</v>
      </c>
      <c r="P20" s="96">
        <v>0.28000000000000003</v>
      </c>
      <c r="Q20" s="96">
        <v>5.0600000000000005</v>
      </c>
      <c r="R20" s="96"/>
      <c r="S20" s="96"/>
      <c r="T20" s="96">
        <v>6.58</v>
      </c>
      <c r="U20" s="96">
        <v>5.98</v>
      </c>
      <c r="V20" s="96">
        <v>5.8900000000000006</v>
      </c>
      <c r="W20" s="96"/>
      <c r="X20" s="96">
        <v>0.14000000000000001</v>
      </c>
      <c r="Y20" s="96">
        <v>166.46999999999997</v>
      </c>
      <c r="Z20" s="97">
        <f t="shared" si="1"/>
        <v>1.632127628909846E-2</v>
      </c>
      <c r="AB20" s="3"/>
      <c r="AC20" s="1"/>
    </row>
    <row r="21" spans="1:29" x14ac:dyDescent="0.35">
      <c r="A21" s="20" t="s">
        <v>41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>
        <v>0.48</v>
      </c>
      <c r="W21" s="96"/>
      <c r="X21" s="96"/>
      <c r="Y21" s="96">
        <v>0.48</v>
      </c>
      <c r="Z21" s="97">
        <f t="shared" si="1"/>
        <v>4.7060807465412757E-5</v>
      </c>
      <c r="AB21" s="3"/>
      <c r="AC21" s="1"/>
    </row>
    <row r="22" spans="1:29" x14ac:dyDescent="0.35">
      <c r="A22" s="20" t="s">
        <v>43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>
        <v>0.05</v>
      </c>
      <c r="P22" s="96"/>
      <c r="Q22" s="96">
        <v>0.01</v>
      </c>
      <c r="R22" s="96"/>
      <c r="S22" s="96"/>
      <c r="T22" s="96"/>
      <c r="U22" s="96"/>
      <c r="V22" s="96"/>
      <c r="W22" s="96"/>
      <c r="X22" s="96"/>
      <c r="Y22" s="96">
        <v>6.0000000000000005E-2</v>
      </c>
      <c r="Z22" s="97">
        <f t="shared" si="1"/>
        <v>5.8826009331765955E-6</v>
      </c>
      <c r="AB22" s="2"/>
      <c r="AC22" s="26"/>
    </row>
    <row r="23" spans="1:29" x14ac:dyDescent="0.35">
      <c r="A23" s="21" t="s">
        <v>6</v>
      </c>
      <c r="B23" s="94">
        <f>SUM(B24:B27)</f>
        <v>30.510000000000005</v>
      </c>
      <c r="C23" s="94">
        <f t="shared" ref="C23:Y23" si="6">SUM(C24:C27)</f>
        <v>27.700000000000003</v>
      </c>
      <c r="D23" s="94">
        <f t="shared" si="6"/>
        <v>16.39</v>
      </c>
      <c r="E23" s="94">
        <f t="shared" si="6"/>
        <v>33.08</v>
      </c>
      <c r="F23" s="94">
        <f t="shared" si="6"/>
        <v>31.060000000000002</v>
      </c>
      <c r="G23" s="94">
        <f t="shared" si="6"/>
        <v>47.91</v>
      </c>
      <c r="H23" s="94">
        <f t="shared" si="6"/>
        <v>99.740000000000009</v>
      </c>
      <c r="I23" s="94">
        <f t="shared" si="6"/>
        <v>72.680000000000007</v>
      </c>
      <c r="J23" s="94">
        <f t="shared" si="6"/>
        <v>102.77</v>
      </c>
      <c r="K23" s="94">
        <f t="shared" si="6"/>
        <v>156.26999999999998</v>
      </c>
      <c r="L23" s="94">
        <f t="shared" si="6"/>
        <v>160.40000000000003</v>
      </c>
      <c r="M23" s="94">
        <f t="shared" si="6"/>
        <v>515.11</v>
      </c>
      <c r="N23" s="94">
        <f t="shared" si="6"/>
        <v>619.46999999999991</v>
      </c>
      <c r="O23" s="94">
        <f t="shared" si="6"/>
        <v>452.66</v>
      </c>
      <c r="P23" s="94">
        <f t="shared" si="6"/>
        <v>434.66</v>
      </c>
      <c r="Q23" s="94">
        <f t="shared" si="6"/>
        <v>182.18999999999997</v>
      </c>
      <c r="R23" s="94">
        <f t="shared" si="6"/>
        <v>144.10000000000002</v>
      </c>
      <c r="S23" s="94">
        <f t="shared" si="6"/>
        <v>126.22999999999998</v>
      </c>
      <c r="T23" s="94">
        <f t="shared" si="6"/>
        <v>192.05999999999997</v>
      </c>
      <c r="U23" s="94">
        <f t="shared" si="6"/>
        <v>81.859999999999985</v>
      </c>
      <c r="V23" s="94">
        <f t="shared" si="6"/>
        <v>98.25</v>
      </c>
      <c r="W23" s="94">
        <f t="shared" si="6"/>
        <v>38.43</v>
      </c>
      <c r="X23" s="94">
        <f t="shared" si="6"/>
        <v>0</v>
      </c>
      <c r="Y23" s="94">
        <f t="shared" si="6"/>
        <v>3663.53</v>
      </c>
      <c r="Z23" s="95">
        <f t="shared" si="1"/>
        <v>0.35918474994534089</v>
      </c>
      <c r="AA23" s="181"/>
      <c r="AB23" s="3"/>
      <c r="AC23" s="1"/>
    </row>
    <row r="24" spans="1:29" x14ac:dyDescent="0.35">
      <c r="A24" s="20" t="s">
        <v>45</v>
      </c>
      <c r="B24" s="96"/>
      <c r="C24" s="96">
        <v>0.17</v>
      </c>
      <c r="D24" s="96"/>
      <c r="E24" s="96"/>
      <c r="F24" s="96"/>
      <c r="G24" s="96"/>
      <c r="H24" s="96"/>
      <c r="I24" s="96"/>
      <c r="J24" s="96">
        <v>0.16999999999999998</v>
      </c>
      <c r="K24" s="96">
        <v>0.19</v>
      </c>
      <c r="L24" s="96">
        <v>0.19</v>
      </c>
      <c r="M24" s="96">
        <v>6.63</v>
      </c>
      <c r="N24" s="96">
        <v>1.3199999999999998</v>
      </c>
      <c r="O24" s="96">
        <v>0.25</v>
      </c>
      <c r="P24" s="96">
        <v>0.18</v>
      </c>
      <c r="Q24" s="96">
        <v>0.72</v>
      </c>
      <c r="R24" s="96"/>
      <c r="S24" s="96">
        <v>0.96</v>
      </c>
      <c r="T24" s="96">
        <v>0.11</v>
      </c>
      <c r="U24" s="96"/>
      <c r="V24" s="96"/>
      <c r="W24" s="96"/>
      <c r="X24" s="96"/>
      <c r="Y24" s="96">
        <v>10.89</v>
      </c>
      <c r="Z24" s="97">
        <f t="shared" si="1"/>
        <v>1.067692069371552E-3</v>
      </c>
      <c r="AB24" s="3"/>
      <c r="AC24" s="1"/>
    </row>
    <row r="25" spans="1:29" x14ac:dyDescent="0.35">
      <c r="A25" s="20" t="s">
        <v>46</v>
      </c>
      <c r="B25" s="96"/>
      <c r="C25" s="96"/>
      <c r="D25" s="96">
        <v>0.16</v>
      </c>
      <c r="E25" s="96"/>
      <c r="F25" s="96"/>
      <c r="G25" s="96"/>
      <c r="H25" s="96"/>
      <c r="I25" s="96"/>
      <c r="J25" s="96"/>
      <c r="K25" s="96"/>
      <c r="L25" s="96">
        <v>0.11</v>
      </c>
      <c r="M25" s="96"/>
      <c r="N25" s="96">
        <v>0.83000000000000007</v>
      </c>
      <c r="O25" s="96"/>
      <c r="P25" s="96"/>
      <c r="Q25" s="96">
        <v>0.08</v>
      </c>
      <c r="R25" s="96"/>
      <c r="S25" s="96">
        <v>0.21</v>
      </c>
      <c r="T25" s="96">
        <v>0.08</v>
      </c>
      <c r="U25" s="96"/>
      <c r="V25" s="96"/>
      <c r="W25" s="96"/>
      <c r="X25" s="96"/>
      <c r="Y25" s="96">
        <v>1.4700000000000002</v>
      </c>
      <c r="Z25" s="97">
        <f t="shared" si="1"/>
        <v>1.4412372286282661E-4</v>
      </c>
      <c r="AB25" s="3"/>
      <c r="AC25" s="1"/>
    </row>
    <row r="26" spans="1:29" x14ac:dyDescent="0.35">
      <c r="A26" s="20" t="s">
        <v>47</v>
      </c>
      <c r="B26" s="96">
        <v>26.000000000000004</v>
      </c>
      <c r="C26" s="96">
        <v>24.32</v>
      </c>
      <c r="D26" s="96">
        <v>14.83</v>
      </c>
      <c r="E26" s="96">
        <v>30.38</v>
      </c>
      <c r="F26" s="96">
        <v>29.580000000000002</v>
      </c>
      <c r="G26" s="96">
        <v>42.9</v>
      </c>
      <c r="H26" s="96">
        <v>98.920000000000016</v>
      </c>
      <c r="I26" s="96">
        <v>71.14</v>
      </c>
      <c r="J26" s="96">
        <v>102.6</v>
      </c>
      <c r="K26" s="96">
        <v>144.47</v>
      </c>
      <c r="L26" s="96">
        <v>156.86000000000001</v>
      </c>
      <c r="M26" s="96">
        <v>494.29</v>
      </c>
      <c r="N26" s="96">
        <v>598.91</v>
      </c>
      <c r="O26" s="96">
        <v>428.53000000000003</v>
      </c>
      <c r="P26" s="96">
        <v>426.35</v>
      </c>
      <c r="Q26" s="96">
        <v>178.72999999999996</v>
      </c>
      <c r="R26" s="96">
        <v>135.99</v>
      </c>
      <c r="S26" s="96">
        <v>123.73999999999998</v>
      </c>
      <c r="T26" s="96">
        <v>185.20999999999998</v>
      </c>
      <c r="U26" s="96">
        <v>78.589999999999989</v>
      </c>
      <c r="V26" s="96">
        <v>87.22</v>
      </c>
      <c r="W26" s="96">
        <v>37.799999999999997</v>
      </c>
      <c r="X26" s="96"/>
      <c r="Y26" s="96">
        <v>3517.36</v>
      </c>
      <c r="Z26" s="97">
        <f t="shared" si="1"/>
        <v>0.3448537536386338</v>
      </c>
      <c r="AB26" s="3"/>
      <c r="AC26" s="1"/>
    </row>
    <row r="27" spans="1:29" x14ac:dyDescent="0.35">
      <c r="A27" s="20" t="s">
        <v>48</v>
      </c>
      <c r="B27" s="96">
        <v>4.51</v>
      </c>
      <c r="C27" s="96">
        <v>3.21</v>
      </c>
      <c r="D27" s="96">
        <v>1.4000000000000001</v>
      </c>
      <c r="E27" s="96">
        <v>2.7</v>
      </c>
      <c r="F27" s="96">
        <v>1.48</v>
      </c>
      <c r="G27" s="96">
        <v>5.01</v>
      </c>
      <c r="H27" s="96">
        <v>0.82000000000000006</v>
      </c>
      <c r="I27" s="96">
        <v>1.54</v>
      </c>
      <c r="J27" s="96"/>
      <c r="K27" s="96">
        <v>11.61</v>
      </c>
      <c r="L27" s="96">
        <v>3.2399999999999998</v>
      </c>
      <c r="M27" s="96">
        <v>14.19</v>
      </c>
      <c r="N27" s="96">
        <v>18.41</v>
      </c>
      <c r="O27" s="96">
        <v>23.880000000000003</v>
      </c>
      <c r="P27" s="96">
        <v>8.129999999999999</v>
      </c>
      <c r="Q27" s="96">
        <v>2.6599999999999997</v>
      </c>
      <c r="R27" s="96">
        <v>8.11</v>
      </c>
      <c r="S27" s="96">
        <v>1.32</v>
      </c>
      <c r="T27" s="96">
        <v>6.66</v>
      </c>
      <c r="U27" s="96">
        <v>3.2700000000000005</v>
      </c>
      <c r="V27" s="96">
        <v>11.03</v>
      </c>
      <c r="W27" s="96">
        <v>0.63</v>
      </c>
      <c r="X27" s="96"/>
      <c r="Y27" s="96">
        <v>133.80999999999997</v>
      </c>
      <c r="Z27" s="97">
        <f t="shared" si="1"/>
        <v>1.3119180514472667E-2</v>
      </c>
      <c r="AB27" s="2"/>
      <c r="AC27" s="1"/>
    </row>
    <row r="28" spans="1:29" x14ac:dyDescent="0.35">
      <c r="A28" s="21" t="s">
        <v>7</v>
      </c>
      <c r="B28" s="94">
        <f>SUM(B29:B30)</f>
        <v>0</v>
      </c>
      <c r="C28" s="94">
        <f t="shared" ref="C28:Y28" si="7">SUM(C29:C30)</f>
        <v>17.68</v>
      </c>
      <c r="D28" s="94">
        <f t="shared" si="7"/>
        <v>0</v>
      </c>
      <c r="E28" s="94">
        <f t="shared" si="7"/>
        <v>0</v>
      </c>
      <c r="F28" s="94">
        <f t="shared" si="7"/>
        <v>0</v>
      </c>
      <c r="G28" s="94">
        <f t="shared" si="7"/>
        <v>0</v>
      </c>
      <c r="H28" s="94">
        <f t="shared" si="7"/>
        <v>8.2200000000000006</v>
      </c>
      <c r="I28" s="94">
        <f t="shared" si="7"/>
        <v>25.2</v>
      </c>
      <c r="J28" s="94">
        <f t="shared" si="7"/>
        <v>9.7900000000000009</v>
      </c>
      <c r="K28" s="94">
        <f t="shared" si="7"/>
        <v>13.72</v>
      </c>
      <c r="L28" s="94">
        <f t="shared" si="7"/>
        <v>5.63</v>
      </c>
      <c r="M28" s="94">
        <f t="shared" si="7"/>
        <v>37.14</v>
      </c>
      <c r="N28" s="94">
        <f t="shared" si="7"/>
        <v>68.27000000000001</v>
      </c>
      <c r="O28" s="94">
        <f t="shared" si="7"/>
        <v>55.03</v>
      </c>
      <c r="P28" s="94">
        <f t="shared" si="7"/>
        <v>37.56</v>
      </c>
      <c r="Q28" s="94">
        <f t="shared" si="7"/>
        <v>82.38</v>
      </c>
      <c r="R28" s="94">
        <f t="shared" si="7"/>
        <v>80.33</v>
      </c>
      <c r="S28" s="94">
        <f t="shared" si="7"/>
        <v>77.86</v>
      </c>
      <c r="T28" s="94">
        <f t="shared" si="7"/>
        <v>44.4</v>
      </c>
      <c r="U28" s="94">
        <f t="shared" si="7"/>
        <v>38.069999999999993</v>
      </c>
      <c r="V28" s="94">
        <f t="shared" si="7"/>
        <v>58.91</v>
      </c>
      <c r="W28" s="94">
        <f t="shared" si="7"/>
        <v>19.21</v>
      </c>
      <c r="X28" s="94">
        <f t="shared" si="7"/>
        <v>0</v>
      </c>
      <c r="Y28" s="94">
        <f t="shared" si="7"/>
        <v>679.4</v>
      </c>
      <c r="Z28" s="95">
        <f t="shared" si="1"/>
        <v>6.6610651233336302E-2</v>
      </c>
      <c r="AB28" s="3"/>
      <c r="AC28" s="1"/>
    </row>
    <row r="29" spans="1:29" x14ac:dyDescent="0.35">
      <c r="A29" s="20" t="s">
        <v>49</v>
      </c>
      <c r="B29" s="96"/>
      <c r="C29" s="96">
        <v>17.68</v>
      </c>
      <c r="D29" s="96"/>
      <c r="E29" s="96"/>
      <c r="F29" s="96"/>
      <c r="G29" s="96"/>
      <c r="H29" s="96">
        <v>6.66</v>
      </c>
      <c r="I29" s="96">
        <v>21.33</v>
      </c>
      <c r="J29" s="96">
        <v>8.99</v>
      </c>
      <c r="K29" s="96">
        <v>12.08</v>
      </c>
      <c r="L29" s="96">
        <v>5.63</v>
      </c>
      <c r="M29" s="96">
        <v>30.17</v>
      </c>
      <c r="N29" s="96">
        <v>58.370000000000005</v>
      </c>
      <c r="O29" s="96">
        <v>48</v>
      </c>
      <c r="P29" s="96">
        <v>37.56</v>
      </c>
      <c r="Q29" s="96">
        <v>73.5</v>
      </c>
      <c r="R29" s="96">
        <v>27.18</v>
      </c>
      <c r="S29" s="96">
        <v>70.33</v>
      </c>
      <c r="T29" s="96">
        <v>38.94</v>
      </c>
      <c r="U29" s="96">
        <v>17.149999999999999</v>
      </c>
      <c r="V29" s="96">
        <v>50.19</v>
      </c>
      <c r="W29" s="96">
        <v>13.53</v>
      </c>
      <c r="X29" s="96"/>
      <c r="Y29" s="96">
        <v>537.29</v>
      </c>
      <c r="Z29" s="97">
        <f t="shared" si="1"/>
        <v>5.2677710923107537E-2</v>
      </c>
      <c r="AB29" s="2"/>
      <c r="AC29" s="26"/>
    </row>
    <row r="30" spans="1:29" x14ac:dyDescent="0.35">
      <c r="A30" s="20" t="s">
        <v>50</v>
      </c>
      <c r="B30" s="96"/>
      <c r="C30" s="96"/>
      <c r="D30" s="96"/>
      <c r="E30" s="96"/>
      <c r="F30" s="96"/>
      <c r="G30" s="96"/>
      <c r="H30" s="96">
        <v>1.56</v>
      </c>
      <c r="I30" s="96">
        <v>3.87</v>
      </c>
      <c r="J30" s="96">
        <v>0.8</v>
      </c>
      <c r="K30" s="96">
        <v>1.6400000000000001</v>
      </c>
      <c r="L30" s="96"/>
      <c r="M30" s="96">
        <v>6.9700000000000006</v>
      </c>
      <c r="N30" s="96">
        <v>9.9</v>
      </c>
      <c r="O30" s="96">
        <v>7.03</v>
      </c>
      <c r="P30" s="96"/>
      <c r="Q30" s="96">
        <v>8.879999999999999</v>
      </c>
      <c r="R30" s="96">
        <v>53.15</v>
      </c>
      <c r="S30" s="96">
        <v>7.5299999999999994</v>
      </c>
      <c r="T30" s="96">
        <v>5.46</v>
      </c>
      <c r="U30" s="96">
        <v>20.919999999999998</v>
      </c>
      <c r="V30" s="96">
        <v>8.7200000000000006</v>
      </c>
      <c r="W30" s="96">
        <v>5.68</v>
      </c>
      <c r="X30" s="96"/>
      <c r="Y30" s="96">
        <v>142.11000000000001</v>
      </c>
      <c r="Z30" s="97">
        <f t="shared" si="1"/>
        <v>1.3932940310228766E-2</v>
      </c>
      <c r="AB30" s="3"/>
      <c r="AC30" s="1"/>
    </row>
    <row r="31" spans="1:29" x14ac:dyDescent="0.35">
      <c r="A31" s="21" t="s">
        <v>10</v>
      </c>
      <c r="B31" s="94">
        <f>B32</f>
        <v>0.13</v>
      </c>
      <c r="C31" s="94">
        <f t="shared" ref="C31:Y31" si="8">C32</f>
        <v>0</v>
      </c>
      <c r="D31" s="94">
        <f t="shared" si="8"/>
        <v>0</v>
      </c>
      <c r="E31" s="94">
        <f t="shared" si="8"/>
        <v>0</v>
      </c>
      <c r="F31" s="94">
        <f t="shared" si="8"/>
        <v>0.56000000000000005</v>
      </c>
      <c r="G31" s="94">
        <f t="shared" si="8"/>
        <v>0</v>
      </c>
      <c r="H31" s="94">
        <f t="shared" si="8"/>
        <v>0.92</v>
      </c>
      <c r="I31" s="94">
        <f t="shared" si="8"/>
        <v>0.79</v>
      </c>
      <c r="J31" s="94">
        <f t="shared" si="8"/>
        <v>0.48</v>
      </c>
      <c r="K31" s="94">
        <f t="shared" si="8"/>
        <v>1.96</v>
      </c>
      <c r="L31" s="94">
        <f t="shared" si="8"/>
        <v>0.3</v>
      </c>
      <c r="M31" s="94">
        <f t="shared" si="8"/>
        <v>0</v>
      </c>
      <c r="N31" s="94">
        <f t="shared" si="8"/>
        <v>1.53</v>
      </c>
      <c r="O31" s="94">
        <f t="shared" si="8"/>
        <v>0.3</v>
      </c>
      <c r="P31" s="94">
        <f t="shared" si="8"/>
        <v>0.62</v>
      </c>
      <c r="Q31" s="94">
        <f t="shared" si="8"/>
        <v>0.26</v>
      </c>
      <c r="R31" s="94">
        <f t="shared" si="8"/>
        <v>0</v>
      </c>
      <c r="S31" s="94">
        <f t="shared" si="8"/>
        <v>0</v>
      </c>
      <c r="T31" s="94">
        <f t="shared" si="8"/>
        <v>0</v>
      </c>
      <c r="U31" s="94">
        <f t="shared" si="8"/>
        <v>0</v>
      </c>
      <c r="V31" s="94">
        <f t="shared" si="8"/>
        <v>0</v>
      </c>
      <c r="W31" s="94">
        <f t="shared" si="8"/>
        <v>0</v>
      </c>
      <c r="X31" s="94">
        <f t="shared" si="8"/>
        <v>0</v>
      </c>
      <c r="Y31" s="94">
        <f t="shared" si="8"/>
        <v>7.85</v>
      </c>
      <c r="Z31" s="95">
        <f t="shared" si="1"/>
        <v>7.6964028875727117E-4</v>
      </c>
      <c r="AB31" s="3"/>
      <c r="AC31" s="1"/>
    </row>
    <row r="32" spans="1:29" x14ac:dyDescent="0.35">
      <c r="A32" s="20" t="s">
        <v>54</v>
      </c>
      <c r="B32" s="96">
        <v>0.13</v>
      </c>
      <c r="C32" s="96"/>
      <c r="D32" s="96"/>
      <c r="E32" s="96"/>
      <c r="F32" s="96">
        <v>0.56000000000000005</v>
      </c>
      <c r="G32" s="96"/>
      <c r="H32" s="96">
        <v>0.92</v>
      </c>
      <c r="I32" s="96">
        <v>0.79</v>
      </c>
      <c r="J32" s="96">
        <v>0.48</v>
      </c>
      <c r="K32" s="96">
        <v>1.96</v>
      </c>
      <c r="L32" s="96">
        <v>0.3</v>
      </c>
      <c r="M32" s="96"/>
      <c r="N32" s="96">
        <v>1.53</v>
      </c>
      <c r="O32" s="96">
        <v>0.3</v>
      </c>
      <c r="P32" s="96">
        <v>0.62</v>
      </c>
      <c r="Q32" s="96">
        <v>0.26</v>
      </c>
      <c r="R32" s="96"/>
      <c r="S32" s="96"/>
      <c r="T32" s="96"/>
      <c r="U32" s="96"/>
      <c r="V32" s="96"/>
      <c r="W32" s="96"/>
      <c r="X32" s="96"/>
      <c r="Y32" s="96">
        <v>7.85</v>
      </c>
      <c r="Z32" s="97">
        <f t="shared" si="1"/>
        <v>7.6964028875727117E-4</v>
      </c>
      <c r="AB32" s="2"/>
      <c r="AC32" s="26"/>
    </row>
    <row r="33" spans="1:29" x14ac:dyDescent="0.35">
      <c r="A33" s="21" t="s">
        <v>12</v>
      </c>
      <c r="B33" s="94">
        <f>B34</f>
        <v>15.430000000000001</v>
      </c>
      <c r="C33" s="94">
        <f t="shared" ref="C33:Y33" si="9">C34</f>
        <v>11.51</v>
      </c>
      <c r="D33" s="94">
        <f t="shared" si="9"/>
        <v>5.18</v>
      </c>
      <c r="E33" s="94">
        <f t="shared" si="9"/>
        <v>12.03</v>
      </c>
      <c r="F33" s="94">
        <f t="shared" si="9"/>
        <v>16.13</v>
      </c>
      <c r="G33" s="94">
        <f t="shared" si="9"/>
        <v>31.28</v>
      </c>
      <c r="H33" s="94">
        <f t="shared" si="9"/>
        <v>31.399999999999995</v>
      </c>
      <c r="I33" s="94">
        <f t="shared" si="9"/>
        <v>9.26</v>
      </c>
      <c r="J33" s="94">
        <f t="shared" si="9"/>
        <v>49.15</v>
      </c>
      <c r="K33" s="94">
        <f t="shared" si="9"/>
        <v>78.460000000000008</v>
      </c>
      <c r="L33" s="94">
        <f t="shared" si="9"/>
        <v>70.040000000000006</v>
      </c>
      <c r="M33" s="94">
        <f t="shared" si="9"/>
        <v>145.47999999999999</v>
      </c>
      <c r="N33" s="94">
        <f t="shared" si="9"/>
        <v>185.2</v>
      </c>
      <c r="O33" s="94">
        <f t="shared" si="9"/>
        <v>249.12000000000003</v>
      </c>
      <c r="P33" s="94">
        <f t="shared" si="9"/>
        <v>201.13000000000002</v>
      </c>
      <c r="Q33" s="94">
        <f t="shared" si="9"/>
        <v>256.67999999999995</v>
      </c>
      <c r="R33" s="94">
        <f t="shared" si="9"/>
        <v>114.67999999999999</v>
      </c>
      <c r="S33" s="94">
        <f t="shared" si="9"/>
        <v>76.61999999999999</v>
      </c>
      <c r="T33" s="94">
        <f t="shared" si="9"/>
        <v>105.80999999999999</v>
      </c>
      <c r="U33" s="94">
        <f t="shared" si="9"/>
        <v>104.4</v>
      </c>
      <c r="V33" s="94">
        <f t="shared" si="9"/>
        <v>129.34</v>
      </c>
      <c r="W33" s="94">
        <f t="shared" si="9"/>
        <v>24.88</v>
      </c>
      <c r="X33" s="94">
        <f t="shared" si="9"/>
        <v>85.42</v>
      </c>
      <c r="Y33" s="94">
        <f t="shared" si="9"/>
        <v>2008.63</v>
      </c>
      <c r="Z33" s="95">
        <f t="shared" si="1"/>
        <v>0.19693281187344175</v>
      </c>
      <c r="AB33" s="3"/>
      <c r="AC33" s="1"/>
    </row>
    <row r="34" spans="1:29" x14ac:dyDescent="0.35">
      <c r="A34" s="20" t="s">
        <v>56</v>
      </c>
      <c r="B34" s="96">
        <v>15.430000000000001</v>
      </c>
      <c r="C34" s="96">
        <v>11.51</v>
      </c>
      <c r="D34" s="96">
        <v>5.18</v>
      </c>
      <c r="E34" s="96">
        <v>12.03</v>
      </c>
      <c r="F34" s="96">
        <v>16.13</v>
      </c>
      <c r="G34" s="96">
        <v>31.28</v>
      </c>
      <c r="H34" s="96">
        <v>31.399999999999995</v>
      </c>
      <c r="I34" s="96">
        <v>9.26</v>
      </c>
      <c r="J34" s="96">
        <v>49.15</v>
      </c>
      <c r="K34" s="96">
        <v>78.460000000000008</v>
      </c>
      <c r="L34" s="96">
        <v>70.040000000000006</v>
      </c>
      <c r="M34" s="96">
        <v>145.47999999999999</v>
      </c>
      <c r="N34" s="96">
        <v>185.2</v>
      </c>
      <c r="O34" s="96">
        <v>249.12000000000003</v>
      </c>
      <c r="P34" s="96">
        <v>201.13000000000002</v>
      </c>
      <c r="Q34" s="96">
        <v>256.67999999999995</v>
      </c>
      <c r="R34" s="96">
        <v>114.67999999999999</v>
      </c>
      <c r="S34" s="96">
        <v>76.61999999999999</v>
      </c>
      <c r="T34" s="96">
        <v>105.80999999999999</v>
      </c>
      <c r="U34" s="96">
        <v>104.4</v>
      </c>
      <c r="V34" s="96">
        <v>129.34</v>
      </c>
      <c r="W34" s="96">
        <v>24.88</v>
      </c>
      <c r="X34" s="96">
        <v>85.42</v>
      </c>
      <c r="Y34" s="96">
        <v>2008.63</v>
      </c>
      <c r="Z34" s="97">
        <f t="shared" si="1"/>
        <v>0.19693281187344175</v>
      </c>
      <c r="AB34" s="2"/>
      <c r="AC34" s="1"/>
    </row>
    <row r="35" spans="1:29" x14ac:dyDescent="0.35">
      <c r="A35" s="21" t="s">
        <v>13</v>
      </c>
      <c r="B35" s="94">
        <f>B36</f>
        <v>0.17</v>
      </c>
      <c r="C35" s="94">
        <f t="shared" ref="C35:Y35" si="10">C36</f>
        <v>0.34</v>
      </c>
      <c r="D35" s="94">
        <f t="shared" si="10"/>
        <v>0</v>
      </c>
      <c r="E35" s="94">
        <f t="shared" si="10"/>
        <v>0</v>
      </c>
      <c r="F35" s="94">
        <f t="shared" si="10"/>
        <v>0</v>
      </c>
      <c r="G35" s="94">
        <f t="shared" si="10"/>
        <v>0.46</v>
      </c>
      <c r="H35" s="94">
        <f t="shared" si="10"/>
        <v>0</v>
      </c>
      <c r="I35" s="94">
        <f t="shared" si="10"/>
        <v>0</v>
      </c>
      <c r="J35" s="94">
        <f t="shared" si="10"/>
        <v>0.91</v>
      </c>
      <c r="K35" s="94">
        <f t="shared" si="10"/>
        <v>6.53</v>
      </c>
      <c r="L35" s="94">
        <f t="shared" si="10"/>
        <v>2.99</v>
      </c>
      <c r="M35" s="94">
        <f t="shared" si="10"/>
        <v>0.8</v>
      </c>
      <c r="N35" s="94">
        <f t="shared" si="10"/>
        <v>0.34</v>
      </c>
      <c r="O35" s="94">
        <f t="shared" si="10"/>
        <v>0.92999999999999994</v>
      </c>
      <c r="P35" s="94">
        <f t="shared" si="10"/>
        <v>3.1100000000000003</v>
      </c>
      <c r="Q35" s="94">
        <f t="shared" si="10"/>
        <v>0.64</v>
      </c>
      <c r="R35" s="94">
        <f t="shared" si="10"/>
        <v>0.3</v>
      </c>
      <c r="S35" s="94">
        <f t="shared" si="10"/>
        <v>0.04</v>
      </c>
      <c r="T35" s="94">
        <f t="shared" si="10"/>
        <v>0</v>
      </c>
      <c r="U35" s="94">
        <f t="shared" si="10"/>
        <v>0</v>
      </c>
      <c r="V35" s="94">
        <f t="shared" si="10"/>
        <v>0</v>
      </c>
      <c r="W35" s="94">
        <f t="shared" si="10"/>
        <v>0</v>
      </c>
      <c r="X35" s="94">
        <f t="shared" si="10"/>
        <v>0</v>
      </c>
      <c r="Y35" s="94">
        <f t="shared" si="10"/>
        <v>17.560000000000002</v>
      </c>
      <c r="Z35" s="95">
        <f t="shared" si="1"/>
        <v>1.7216412064430171E-3</v>
      </c>
      <c r="AB35" s="3"/>
      <c r="AC35" s="1"/>
    </row>
    <row r="36" spans="1:29" x14ac:dyDescent="0.35">
      <c r="A36" s="20" t="s">
        <v>57</v>
      </c>
      <c r="B36" s="96">
        <v>0.17</v>
      </c>
      <c r="C36" s="96">
        <v>0.34</v>
      </c>
      <c r="D36" s="96"/>
      <c r="E36" s="96"/>
      <c r="F36" s="96"/>
      <c r="G36" s="96">
        <v>0.46</v>
      </c>
      <c r="H36" s="96"/>
      <c r="I36" s="96"/>
      <c r="J36" s="96">
        <v>0.91</v>
      </c>
      <c r="K36" s="96">
        <v>6.53</v>
      </c>
      <c r="L36" s="96">
        <v>2.99</v>
      </c>
      <c r="M36" s="96">
        <v>0.8</v>
      </c>
      <c r="N36" s="96">
        <v>0.34</v>
      </c>
      <c r="O36" s="96">
        <v>0.92999999999999994</v>
      </c>
      <c r="P36" s="96">
        <v>3.1100000000000003</v>
      </c>
      <c r="Q36" s="96">
        <v>0.64</v>
      </c>
      <c r="R36" s="96">
        <v>0.3</v>
      </c>
      <c r="S36" s="96">
        <v>0.04</v>
      </c>
      <c r="T36" s="96"/>
      <c r="U36" s="96"/>
      <c r="V36" s="96"/>
      <c r="W36" s="96"/>
      <c r="X36" s="96"/>
      <c r="Y36" s="96">
        <v>17.560000000000002</v>
      </c>
      <c r="Z36" s="97">
        <f t="shared" si="1"/>
        <v>1.7216412064430171E-3</v>
      </c>
      <c r="AB36" s="2"/>
      <c r="AC36" s="26"/>
    </row>
    <row r="37" spans="1:29" x14ac:dyDescent="0.35">
      <c r="A37" s="22" t="s">
        <v>15</v>
      </c>
      <c r="B37" s="184">
        <v>61.030000000000008</v>
      </c>
      <c r="C37" s="184">
        <v>103.89999999999999</v>
      </c>
      <c r="D37" s="184">
        <v>29.18</v>
      </c>
      <c r="E37" s="184">
        <v>59.870000000000005</v>
      </c>
      <c r="F37" s="184">
        <v>62.64</v>
      </c>
      <c r="G37" s="184">
        <v>110.69999999999999</v>
      </c>
      <c r="H37" s="184">
        <v>228.28</v>
      </c>
      <c r="I37" s="184">
        <v>165.67</v>
      </c>
      <c r="J37" s="184">
        <v>285.81</v>
      </c>
      <c r="K37" s="184">
        <v>427.82999999999993</v>
      </c>
      <c r="L37" s="184">
        <v>421.0100000000001</v>
      </c>
      <c r="M37" s="184">
        <v>1071.9599999999998</v>
      </c>
      <c r="N37" s="184">
        <v>1418.3800000000003</v>
      </c>
      <c r="O37" s="184">
        <v>1243.51</v>
      </c>
      <c r="P37" s="184">
        <v>1078.3399999999999</v>
      </c>
      <c r="Q37" s="184">
        <v>827.15</v>
      </c>
      <c r="R37" s="184">
        <v>576.16</v>
      </c>
      <c r="S37" s="184">
        <v>413.03000000000003</v>
      </c>
      <c r="T37" s="184">
        <v>494.56000000000006</v>
      </c>
      <c r="U37" s="184">
        <v>386.07000000000005</v>
      </c>
      <c r="V37" s="184">
        <v>449.15999999999997</v>
      </c>
      <c r="W37" s="184">
        <v>177.71</v>
      </c>
      <c r="X37" s="184">
        <v>107.62</v>
      </c>
      <c r="Y37" s="184">
        <v>10199.57</v>
      </c>
      <c r="Z37" s="98">
        <f t="shared" si="1"/>
        <v>1</v>
      </c>
      <c r="AB37" s="3"/>
      <c r="AC37" s="1"/>
    </row>
    <row r="41" spans="1:29" ht="15.5" x14ac:dyDescent="0.35">
      <c r="A41" s="27" t="s">
        <v>79</v>
      </c>
      <c r="B41" s="93" t="s">
        <v>250</v>
      </c>
      <c r="C41" s="93">
        <v>2000</v>
      </c>
      <c r="D41" s="93">
        <v>2001</v>
      </c>
      <c r="E41" s="93">
        <v>2002</v>
      </c>
      <c r="F41" s="93">
        <v>2003</v>
      </c>
      <c r="G41" s="93">
        <v>2004</v>
      </c>
      <c r="H41" s="93">
        <v>2005</v>
      </c>
      <c r="I41" s="93">
        <v>2006</v>
      </c>
      <c r="J41" s="93">
        <v>2007</v>
      </c>
      <c r="K41" s="93">
        <v>2008</v>
      </c>
      <c r="L41" s="93">
        <v>2009</v>
      </c>
      <c r="M41" s="93">
        <v>2010</v>
      </c>
      <c r="N41" s="93">
        <v>2011</v>
      </c>
      <c r="O41" s="93">
        <v>2012</v>
      </c>
      <c r="P41" s="93">
        <v>2013</v>
      </c>
      <c r="Q41" s="93">
        <v>2014</v>
      </c>
      <c r="R41" s="93">
        <v>2015</v>
      </c>
      <c r="S41" s="93">
        <v>2016</v>
      </c>
      <c r="T41" s="93">
        <v>2017</v>
      </c>
      <c r="U41" s="93">
        <v>2018</v>
      </c>
      <c r="V41" s="93">
        <v>2019</v>
      </c>
      <c r="W41" s="93">
        <v>2020</v>
      </c>
      <c r="X41" s="23" t="s">
        <v>80</v>
      </c>
    </row>
    <row r="42" spans="1:29" x14ac:dyDescent="0.35">
      <c r="A42" s="24" t="s">
        <v>0</v>
      </c>
      <c r="B42" s="99">
        <f>B4/$Y$4</f>
        <v>0</v>
      </c>
      <c r="C42" s="99">
        <f t="shared" ref="C42:W42" si="11">C4/$Y$4</f>
        <v>0</v>
      </c>
      <c r="D42" s="99">
        <f t="shared" si="11"/>
        <v>0</v>
      </c>
      <c r="E42" s="99">
        <f t="shared" si="11"/>
        <v>2.4724956572090329E-2</v>
      </c>
      <c r="F42" s="99">
        <f t="shared" si="11"/>
        <v>0</v>
      </c>
      <c r="G42" s="99">
        <f t="shared" si="11"/>
        <v>1.4475969889982631E-3</v>
      </c>
      <c r="H42" s="99">
        <f t="shared" si="11"/>
        <v>0.12987840185292415</v>
      </c>
      <c r="I42" s="99">
        <f t="shared" si="11"/>
        <v>2.240880138969311E-2</v>
      </c>
      <c r="J42" s="99">
        <f t="shared" si="11"/>
        <v>0</v>
      </c>
      <c r="K42" s="99">
        <f t="shared" si="11"/>
        <v>0</v>
      </c>
      <c r="L42" s="99">
        <f t="shared" si="11"/>
        <v>2.5767226404169081E-2</v>
      </c>
      <c r="M42" s="99">
        <f t="shared" si="11"/>
        <v>3.6305732484076432E-2</v>
      </c>
      <c r="N42" s="99">
        <f t="shared" si="11"/>
        <v>4.6902142443543716E-2</v>
      </c>
      <c r="O42" s="99">
        <f t="shared" si="11"/>
        <v>0.112507237984945</v>
      </c>
      <c r="P42" s="99">
        <f t="shared" si="11"/>
        <v>0.12594093804284887</v>
      </c>
      <c r="Q42" s="99">
        <f t="shared" si="11"/>
        <v>0.23989577301679213</v>
      </c>
      <c r="R42" s="99">
        <f t="shared" si="11"/>
        <v>0.10387955993051534</v>
      </c>
      <c r="S42" s="99">
        <f t="shared" si="11"/>
        <v>1.0422698320787494E-3</v>
      </c>
      <c r="T42" s="99">
        <f t="shared" si="11"/>
        <v>9.4383323682686732E-3</v>
      </c>
      <c r="U42" s="99">
        <f t="shared" si="11"/>
        <v>0.1068326577880718</v>
      </c>
      <c r="V42" s="99">
        <f t="shared" si="11"/>
        <v>1.3028372900984367E-2</v>
      </c>
      <c r="W42" s="99">
        <f t="shared" si="11"/>
        <v>0</v>
      </c>
      <c r="X42" s="101">
        <f>X4/Y4</f>
        <v>0</v>
      </c>
    </row>
    <row r="43" spans="1:29" x14ac:dyDescent="0.35">
      <c r="A43" s="24" t="s">
        <v>1</v>
      </c>
      <c r="B43" s="99">
        <f>B9/$Y$9</f>
        <v>3.7628056230615352E-3</v>
      </c>
      <c r="C43" s="99">
        <f t="shared" ref="C43:W43" si="12">C9/$Y$9</f>
        <v>1.2114152982719962E-2</v>
      </c>
      <c r="D43" s="99">
        <f t="shared" si="12"/>
        <v>2.5544113105707652E-3</v>
      </c>
      <c r="E43" s="99">
        <f t="shared" si="12"/>
        <v>3.2022449281005395E-3</v>
      </c>
      <c r="F43" s="99">
        <f t="shared" si="12"/>
        <v>4.7865841378106596E-3</v>
      </c>
      <c r="G43" s="99">
        <f t="shared" si="12"/>
        <v>1.0180722082734732E-2</v>
      </c>
      <c r="H43" s="99">
        <f t="shared" si="12"/>
        <v>1.6833604103170027E-2</v>
      </c>
      <c r="I43" s="99">
        <f t="shared" si="12"/>
        <v>1.7306891875562242E-2</v>
      </c>
      <c r="J43" s="99">
        <f t="shared" si="12"/>
        <v>4.0615475503161975E-2</v>
      </c>
      <c r="K43" s="99">
        <f t="shared" si="12"/>
        <v>5.4619422924582772E-2</v>
      </c>
      <c r="L43" s="99">
        <f t="shared" si="12"/>
        <v>4.612373957759907E-2</v>
      </c>
      <c r="M43" s="99">
        <f t="shared" si="12"/>
        <v>0.11268612629063228</v>
      </c>
      <c r="N43" s="99">
        <f t="shared" si="12"/>
        <v>0.14915278132090926</v>
      </c>
      <c r="O43" s="99">
        <f t="shared" si="12"/>
        <v>0.12148390821573868</v>
      </c>
      <c r="P43" s="99">
        <f t="shared" si="12"/>
        <v>0.10413337987889207</v>
      </c>
      <c r="Q43" s="99">
        <f t="shared" si="12"/>
        <v>5.3129069939177501E-2</v>
      </c>
      <c r="R43" s="99">
        <f t="shared" si="12"/>
        <v>4.9121228802749779E-2</v>
      </c>
      <c r="S43" s="99">
        <f t="shared" si="12"/>
        <v>3.2344687764336265E-2</v>
      </c>
      <c r="T43" s="99">
        <f t="shared" si="12"/>
        <v>4.4009049530740224E-2</v>
      </c>
      <c r="U43" s="99">
        <f t="shared" si="12"/>
        <v>3.9417151143275299E-2</v>
      </c>
      <c r="V43" s="99">
        <f t="shared" si="12"/>
        <v>4.580821439600425E-2</v>
      </c>
      <c r="W43" s="99">
        <f t="shared" si="12"/>
        <v>3.1579371366425447E-2</v>
      </c>
      <c r="X43" s="172">
        <f>X9/Y9</f>
        <v>5.0349763020448727E-3</v>
      </c>
    </row>
    <row r="44" spans="1:29" x14ac:dyDescent="0.35">
      <c r="A44" s="24" t="s">
        <v>2</v>
      </c>
      <c r="B44" s="99">
        <f>B13/$Y$13</f>
        <v>7.111499572912734E-3</v>
      </c>
      <c r="C44" s="99">
        <f t="shared" ref="C44:W44" si="13">C13/$Y$13</f>
        <v>2.1016666335591263E-2</v>
      </c>
      <c r="D44" s="99">
        <f t="shared" si="13"/>
        <v>0</v>
      </c>
      <c r="E44" s="99">
        <f t="shared" si="13"/>
        <v>1.8871297749349432E-3</v>
      </c>
      <c r="F44" s="99">
        <f t="shared" si="13"/>
        <v>1.2514650086410677E-3</v>
      </c>
      <c r="G44" s="99">
        <f t="shared" si="13"/>
        <v>9.336326254941299E-4</v>
      </c>
      <c r="H44" s="99">
        <f t="shared" si="13"/>
        <v>2.3837428736020339E-3</v>
      </c>
      <c r="I44" s="99">
        <f t="shared" si="13"/>
        <v>4.5887050316839153E-3</v>
      </c>
      <c r="J44" s="99">
        <f t="shared" si="13"/>
        <v>3.3968335948828979E-3</v>
      </c>
      <c r="K44" s="99">
        <f t="shared" si="13"/>
        <v>1.6229316064440513E-2</v>
      </c>
      <c r="L44" s="99">
        <f t="shared" si="13"/>
        <v>2.5128622792554772E-2</v>
      </c>
      <c r="M44" s="99">
        <f t="shared" si="13"/>
        <v>4.4873959595558295E-2</v>
      </c>
      <c r="N44" s="99">
        <f t="shared" si="13"/>
        <v>6.2970540910987055E-2</v>
      </c>
      <c r="O44" s="99">
        <f t="shared" si="13"/>
        <v>0.14137581692854725</v>
      </c>
      <c r="P44" s="99">
        <f t="shared" si="13"/>
        <v>0.13642955046582309</v>
      </c>
      <c r="Q44" s="99">
        <f t="shared" si="13"/>
        <v>0.19908225899366319</v>
      </c>
      <c r="R44" s="99">
        <f t="shared" si="13"/>
        <v>0.14395820504161619</v>
      </c>
      <c r="S44" s="99">
        <f t="shared" si="13"/>
        <v>7.0995808585447226E-2</v>
      </c>
      <c r="T44" s="99">
        <f t="shared" si="13"/>
        <v>2.5764287558848645E-2</v>
      </c>
      <c r="U44" s="99">
        <f t="shared" si="13"/>
        <v>3.9490673606007026E-2</v>
      </c>
      <c r="V44" s="99">
        <f t="shared" si="13"/>
        <v>3.4901968574323108E-2</v>
      </c>
      <c r="W44" s="99">
        <f t="shared" si="13"/>
        <v>2.2049621580818813E-3</v>
      </c>
      <c r="X44" s="172">
        <f>X13/Y13</f>
        <v>1.4024353906358629E-2</v>
      </c>
    </row>
    <row r="45" spans="1:29" x14ac:dyDescent="0.35">
      <c r="A45" s="24" t="s">
        <v>3</v>
      </c>
      <c r="B45" s="99">
        <f>B17/$Y$17</f>
        <v>0</v>
      </c>
      <c r="C45" s="99">
        <f t="shared" ref="C45:W45" si="14">C17/$Y$17</f>
        <v>0</v>
      </c>
      <c r="D45" s="99">
        <f t="shared" si="14"/>
        <v>0</v>
      </c>
      <c r="E45" s="99">
        <f t="shared" si="14"/>
        <v>0</v>
      </c>
      <c r="F45" s="99">
        <f t="shared" si="14"/>
        <v>0</v>
      </c>
      <c r="G45" s="99">
        <f t="shared" si="14"/>
        <v>0</v>
      </c>
      <c r="H45" s="99">
        <f t="shared" si="14"/>
        <v>0</v>
      </c>
      <c r="I45" s="99">
        <f t="shared" si="14"/>
        <v>0</v>
      </c>
      <c r="J45" s="99">
        <f t="shared" si="14"/>
        <v>0</v>
      </c>
      <c r="K45" s="99">
        <f t="shared" si="14"/>
        <v>0</v>
      </c>
      <c r="L45" s="99">
        <f t="shared" si="14"/>
        <v>0</v>
      </c>
      <c r="M45" s="99">
        <f t="shared" si="14"/>
        <v>0</v>
      </c>
      <c r="N45" s="99">
        <f t="shared" si="14"/>
        <v>0</v>
      </c>
      <c r="O45" s="99">
        <f t="shared" si="14"/>
        <v>0</v>
      </c>
      <c r="P45" s="99">
        <f t="shared" si="14"/>
        <v>1</v>
      </c>
      <c r="Q45" s="99">
        <f t="shared" si="14"/>
        <v>0</v>
      </c>
      <c r="R45" s="99">
        <f t="shared" si="14"/>
        <v>0</v>
      </c>
      <c r="S45" s="99">
        <f t="shared" si="14"/>
        <v>0</v>
      </c>
      <c r="T45" s="99">
        <f t="shared" si="14"/>
        <v>0</v>
      </c>
      <c r="U45" s="99">
        <f t="shared" si="14"/>
        <v>0</v>
      </c>
      <c r="V45" s="99">
        <f t="shared" si="14"/>
        <v>0</v>
      </c>
      <c r="W45" s="99">
        <f t="shared" si="14"/>
        <v>0</v>
      </c>
      <c r="X45" s="101">
        <f>X17/Y17</f>
        <v>0</v>
      </c>
    </row>
    <row r="46" spans="1:29" x14ac:dyDescent="0.35">
      <c r="A46" s="24" t="s">
        <v>4</v>
      </c>
      <c r="B46" s="99">
        <f>B19/$Y$19</f>
        <v>0</v>
      </c>
      <c r="C46" s="99">
        <f t="shared" ref="C46:W46" si="15">C19/$Y$19</f>
        <v>0</v>
      </c>
      <c r="D46" s="99">
        <f t="shared" si="15"/>
        <v>0</v>
      </c>
      <c r="E46" s="99">
        <f t="shared" si="15"/>
        <v>0</v>
      </c>
      <c r="F46" s="99">
        <f t="shared" si="15"/>
        <v>0</v>
      </c>
      <c r="G46" s="99">
        <f t="shared" si="15"/>
        <v>0</v>
      </c>
      <c r="H46" s="99">
        <f t="shared" si="15"/>
        <v>8.5144602119633581E-2</v>
      </c>
      <c r="I46" s="99">
        <f t="shared" si="15"/>
        <v>0</v>
      </c>
      <c r="J46" s="99">
        <f t="shared" si="15"/>
        <v>0</v>
      </c>
      <c r="K46" s="99">
        <f t="shared" si="15"/>
        <v>0</v>
      </c>
      <c r="L46" s="99">
        <f t="shared" si="15"/>
        <v>0.16250523920723314</v>
      </c>
      <c r="M46" s="99">
        <f t="shared" si="15"/>
        <v>5.3050715526016416E-2</v>
      </c>
      <c r="N46" s="99">
        <f t="shared" si="15"/>
        <v>0.35578707861804693</v>
      </c>
      <c r="O46" s="99">
        <f t="shared" si="15"/>
        <v>0.19729357523501589</v>
      </c>
      <c r="P46" s="99">
        <f t="shared" si="15"/>
        <v>1.6765463145919412E-3</v>
      </c>
      <c r="Q46" s="99">
        <f t="shared" si="15"/>
        <v>3.0357463624932648E-2</v>
      </c>
      <c r="R46" s="99">
        <f t="shared" si="15"/>
        <v>0</v>
      </c>
      <c r="S46" s="99">
        <f t="shared" si="15"/>
        <v>0</v>
      </c>
      <c r="T46" s="99">
        <f t="shared" si="15"/>
        <v>3.9398838392910612E-2</v>
      </c>
      <c r="U46" s="99">
        <f t="shared" si="15"/>
        <v>3.5806239147356457E-2</v>
      </c>
      <c r="V46" s="99">
        <f t="shared" si="15"/>
        <v>3.8141428656966667E-2</v>
      </c>
      <c r="W46" s="99">
        <f t="shared" si="15"/>
        <v>0</v>
      </c>
      <c r="X46" s="172">
        <f>X19/Y19</f>
        <v>8.3827315729597058E-4</v>
      </c>
    </row>
    <row r="47" spans="1:29" x14ac:dyDescent="0.35">
      <c r="A47" s="24" t="s">
        <v>6</v>
      </c>
      <c r="B47" s="99">
        <f>B23/$Y$23</f>
        <v>8.3280333448886735E-3</v>
      </c>
      <c r="C47" s="99">
        <f t="shared" ref="C47:W47" si="16">C23/$Y$23</f>
        <v>7.5610135579618565E-3</v>
      </c>
      <c r="D47" s="99">
        <f t="shared" si="16"/>
        <v>4.4738271557759864E-3</v>
      </c>
      <c r="E47" s="99">
        <f t="shared" si="16"/>
        <v>9.0295425450317036E-3</v>
      </c>
      <c r="F47" s="99">
        <f t="shared" si="16"/>
        <v>8.4781617729348478E-3</v>
      </c>
      <c r="G47" s="99">
        <f t="shared" si="16"/>
        <v>1.3077550886713087E-2</v>
      </c>
      <c r="H47" s="99">
        <f t="shared" si="16"/>
        <v>2.7225108024227999E-2</v>
      </c>
      <c r="I47" s="99">
        <f t="shared" si="16"/>
        <v>1.9838789364356235E-2</v>
      </c>
      <c r="J47" s="99">
        <f t="shared" si="16"/>
        <v>2.8052179182373283E-2</v>
      </c>
      <c r="K47" s="99">
        <f t="shared" si="16"/>
        <v>4.2655580819592025E-2</v>
      </c>
      <c r="L47" s="99">
        <f t="shared" si="16"/>
        <v>4.3782908833829674E-2</v>
      </c>
      <c r="M47" s="99">
        <f t="shared" si="16"/>
        <v>0.14060482649248129</v>
      </c>
      <c r="N47" s="99">
        <f t="shared" si="16"/>
        <v>0.16909101331229712</v>
      </c>
      <c r="O47" s="99">
        <f t="shared" si="16"/>
        <v>0.1235584258897839</v>
      </c>
      <c r="P47" s="99">
        <f t="shared" si="16"/>
        <v>0.11864513188100002</v>
      </c>
      <c r="Q47" s="99">
        <f t="shared" si="16"/>
        <v>4.9730724192240804E-2</v>
      </c>
      <c r="R47" s="99">
        <f t="shared" si="16"/>
        <v>3.9333648148097602E-2</v>
      </c>
      <c r="S47" s="99">
        <f t="shared" si="16"/>
        <v>3.4455839040488261E-2</v>
      </c>
      <c r="T47" s="99">
        <f t="shared" si="16"/>
        <v>5.2424847073723968E-2</v>
      </c>
      <c r="U47" s="99">
        <f t="shared" si="16"/>
        <v>2.2344569308836007E-2</v>
      </c>
      <c r="V47" s="99">
        <f t="shared" si="16"/>
        <v>2.6818396464611999E-2</v>
      </c>
      <c r="W47" s="99">
        <f t="shared" si="16"/>
        <v>1.0489882708753579E-2</v>
      </c>
      <c r="X47" s="101">
        <f>X23/Y23</f>
        <v>0</v>
      </c>
    </row>
    <row r="48" spans="1:29" x14ac:dyDescent="0.35">
      <c r="A48" s="24" t="s">
        <v>7</v>
      </c>
      <c r="B48" s="99">
        <f>B28/$Y$28</f>
        <v>0</v>
      </c>
      <c r="C48" s="99">
        <f t="shared" ref="C48:W48" si="17">C28/$Y$28</f>
        <v>2.6022961436561673E-2</v>
      </c>
      <c r="D48" s="99">
        <f t="shared" si="17"/>
        <v>0</v>
      </c>
      <c r="E48" s="99">
        <f t="shared" si="17"/>
        <v>0</v>
      </c>
      <c r="F48" s="99">
        <f t="shared" si="17"/>
        <v>0</v>
      </c>
      <c r="G48" s="99">
        <f t="shared" si="17"/>
        <v>0</v>
      </c>
      <c r="H48" s="99">
        <f t="shared" si="17"/>
        <v>1.2098910803650281E-2</v>
      </c>
      <c r="I48" s="99">
        <f t="shared" si="17"/>
        <v>3.7091551368854871E-2</v>
      </c>
      <c r="J48" s="99">
        <f t="shared" si="17"/>
        <v>1.4409773329408303E-2</v>
      </c>
      <c r="K48" s="99">
        <f t="shared" si="17"/>
        <v>2.0194289078598764E-2</v>
      </c>
      <c r="L48" s="99">
        <f t="shared" si="17"/>
        <v>8.2867235796290854E-3</v>
      </c>
      <c r="M48" s="99">
        <f t="shared" si="17"/>
        <v>5.466588166028849E-2</v>
      </c>
      <c r="N48" s="99">
        <f t="shared" si="17"/>
        <v>0.10048572269649693</v>
      </c>
      <c r="O48" s="99">
        <f t="shared" si="17"/>
        <v>8.099793935825729E-2</v>
      </c>
      <c r="P48" s="99">
        <f t="shared" si="17"/>
        <v>5.5284074183102744E-2</v>
      </c>
      <c r="Q48" s="99">
        <f t="shared" si="17"/>
        <v>0.12125404768913747</v>
      </c>
      <c r="R48" s="99">
        <f t="shared" si="17"/>
        <v>0.11823667942302031</v>
      </c>
      <c r="S48" s="99">
        <f t="shared" si="17"/>
        <v>0.11460111863408891</v>
      </c>
      <c r="T48" s="99">
        <f t="shared" si="17"/>
        <v>6.5351780983220489E-2</v>
      </c>
      <c r="U48" s="99">
        <f t="shared" si="17"/>
        <v>5.6034736532234314E-2</v>
      </c>
      <c r="V48" s="99">
        <f t="shared" si="17"/>
        <v>8.6708860759493675E-2</v>
      </c>
      <c r="W48" s="99">
        <f t="shared" si="17"/>
        <v>2.8274948483956435E-2</v>
      </c>
      <c r="X48" s="101">
        <f>X28/Y28</f>
        <v>0</v>
      </c>
    </row>
    <row r="49" spans="1:24" x14ac:dyDescent="0.35">
      <c r="A49" s="24" t="s">
        <v>10</v>
      </c>
      <c r="B49" s="99">
        <f>B31/$Y$31</f>
        <v>1.6560509554140127E-2</v>
      </c>
      <c r="C49" s="99">
        <f t="shared" ref="C49:W49" si="18">C31/$Y$31</f>
        <v>0</v>
      </c>
      <c r="D49" s="99">
        <f t="shared" si="18"/>
        <v>0</v>
      </c>
      <c r="E49" s="99">
        <f t="shared" si="18"/>
        <v>0</v>
      </c>
      <c r="F49" s="99">
        <f t="shared" si="18"/>
        <v>7.1337579617834407E-2</v>
      </c>
      <c r="G49" s="99">
        <f t="shared" si="18"/>
        <v>0</v>
      </c>
      <c r="H49" s="99">
        <f t="shared" si="18"/>
        <v>0.11719745222929938</v>
      </c>
      <c r="I49" s="99">
        <f t="shared" si="18"/>
        <v>0.10063694267515924</v>
      </c>
      <c r="J49" s="99">
        <f t="shared" si="18"/>
        <v>6.1146496815286625E-2</v>
      </c>
      <c r="K49" s="99">
        <f t="shared" si="18"/>
        <v>0.24968152866242038</v>
      </c>
      <c r="L49" s="99">
        <f t="shared" si="18"/>
        <v>3.8216560509554139E-2</v>
      </c>
      <c r="M49" s="99">
        <f t="shared" si="18"/>
        <v>0</v>
      </c>
      <c r="N49" s="99">
        <f t="shared" si="18"/>
        <v>0.19490445859872613</v>
      </c>
      <c r="O49" s="99">
        <f t="shared" si="18"/>
        <v>3.8216560509554139E-2</v>
      </c>
      <c r="P49" s="99">
        <f t="shared" si="18"/>
        <v>7.8980891719745219E-2</v>
      </c>
      <c r="Q49" s="99">
        <f t="shared" si="18"/>
        <v>3.3121019108280254E-2</v>
      </c>
      <c r="R49" s="99">
        <f t="shared" si="18"/>
        <v>0</v>
      </c>
      <c r="S49" s="99">
        <f t="shared" si="18"/>
        <v>0</v>
      </c>
      <c r="T49" s="99">
        <f t="shared" si="18"/>
        <v>0</v>
      </c>
      <c r="U49" s="99">
        <f t="shared" si="18"/>
        <v>0</v>
      </c>
      <c r="V49" s="99">
        <f t="shared" si="18"/>
        <v>0</v>
      </c>
      <c r="W49" s="99">
        <f t="shared" si="18"/>
        <v>0</v>
      </c>
      <c r="X49" s="101">
        <f>X31/Y31</f>
        <v>0</v>
      </c>
    </row>
    <row r="50" spans="1:24" x14ac:dyDescent="0.35">
      <c r="A50" s="24" t="s">
        <v>12</v>
      </c>
      <c r="B50" s="99">
        <f>B33/$Y$33</f>
        <v>7.6818528051457958E-3</v>
      </c>
      <c r="C50" s="99">
        <f t="shared" ref="C50:W50" si="19">C33/$Y$33</f>
        <v>5.7302738682584644E-3</v>
      </c>
      <c r="D50" s="99">
        <f t="shared" si="19"/>
        <v>2.578872166601116E-3</v>
      </c>
      <c r="E50" s="99">
        <f t="shared" si="19"/>
        <v>5.9891567884578041E-3</v>
      </c>
      <c r="F50" s="99">
        <f t="shared" si="19"/>
        <v>8.0303490438756748E-3</v>
      </c>
      <c r="G50" s="99">
        <f t="shared" si="19"/>
        <v>1.557280335352952E-2</v>
      </c>
      <c r="H50" s="99">
        <f t="shared" si="19"/>
        <v>1.563254556588321E-2</v>
      </c>
      <c r="I50" s="99">
        <f t="shared" si="19"/>
        <v>4.6101073866267051E-3</v>
      </c>
      <c r="J50" s="99">
        <f t="shared" si="19"/>
        <v>2.4469414476533755E-2</v>
      </c>
      <c r="K50" s="99">
        <f t="shared" si="19"/>
        <v>3.9061449843923471E-2</v>
      </c>
      <c r="L50" s="99">
        <f t="shared" si="19"/>
        <v>3.4869537943772622E-2</v>
      </c>
      <c r="M50" s="99">
        <f t="shared" si="19"/>
        <v>7.2427475443461453E-2</v>
      </c>
      <c r="N50" s="99">
        <f t="shared" si="19"/>
        <v>9.2202147732534101E-2</v>
      </c>
      <c r="O50" s="99">
        <f t="shared" si="19"/>
        <v>0.12402483284626836</v>
      </c>
      <c r="P50" s="99">
        <f t="shared" si="19"/>
        <v>0.10013292642248697</v>
      </c>
      <c r="Q50" s="99">
        <f t="shared" si="19"/>
        <v>0.12778859222455102</v>
      </c>
      <c r="R50" s="99">
        <f t="shared" si="19"/>
        <v>5.7093640939346713E-2</v>
      </c>
      <c r="S50" s="99">
        <f t="shared" si="19"/>
        <v>3.8145402587833492E-2</v>
      </c>
      <c r="T50" s="99">
        <f t="shared" si="19"/>
        <v>5.2677695742869513E-2</v>
      </c>
      <c r="U50" s="99">
        <f t="shared" si="19"/>
        <v>5.1975724747713614E-2</v>
      </c>
      <c r="V50" s="99">
        <f t="shared" si="19"/>
        <v>6.4392147881889641E-2</v>
      </c>
      <c r="W50" s="99">
        <f t="shared" si="19"/>
        <v>1.2386552027999183E-2</v>
      </c>
      <c r="X50" s="172">
        <f>X33/Y33</f>
        <v>4.2526498160437708E-2</v>
      </c>
    </row>
    <row r="51" spans="1:24" x14ac:dyDescent="0.35">
      <c r="A51" s="24" t="s">
        <v>13</v>
      </c>
      <c r="B51" s="99">
        <f>B35/$Y$35</f>
        <v>9.6810933940774477E-3</v>
      </c>
      <c r="C51" s="99">
        <f t="shared" ref="C51:W51" si="20">C35/$Y$35</f>
        <v>1.9362186788154895E-2</v>
      </c>
      <c r="D51" s="99">
        <f t="shared" si="20"/>
        <v>0</v>
      </c>
      <c r="E51" s="99">
        <f t="shared" si="20"/>
        <v>0</v>
      </c>
      <c r="F51" s="99">
        <f t="shared" si="20"/>
        <v>0</v>
      </c>
      <c r="G51" s="99">
        <f t="shared" si="20"/>
        <v>2.6195899772209565E-2</v>
      </c>
      <c r="H51" s="99">
        <f t="shared" si="20"/>
        <v>0</v>
      </c>
      <c r="I51" s="99">
        <f t="shared" si="20"/>
        <v>0</v>
      </c>
      <c r="J51" s="99">
        <f t="shared" si="20"/>
        <v>5.1822323462414575E-2</v>
      </c>
      <c r="K51" s="99">
        <f t="shared" si="20"/>
        <v>0.37186788154897493</v>
      </c>
      <c r="L51" s="99">
        <f t="shared" si="20"/>
        <v>0.17027334851936218</v>
      </c>
      <c r="M51" s="99">
        <f t="shared" si="20"/>
        <v>4.5558086560364461E-2</v>
      </c>
      <c r="N51" s="99">
        <f t="shared" si="20"/>
        <v>1.9362186788154895E-2</v>
      </c>
      <c r="O51" s="99">
        <f t="shared" si="20"/>
        <v>5.2961275626423679E-2</v>
      </c>
      <c r="P51" s="99">
        <f t="shared" si="20"/>
        <v>0.17710706150341685</v>
      </c>
      <c r="Q51" s="99">
        <f t="shared" si="20"/>
        <v>3.644646924829157E-2</v>
      </c>
      <c r="R51" s="99">
        <f t="shared" si="20"/>
        <v>1.7084282460136671E-2</v>
      </c>
      <c r="S51" s="99">
        <f t="shared" si="20"/>
        <v>2.2779043280182231E-3</v>
      </c>
      <c r="T51" s="99">
        <f t="shared" si="20"/>
        <v>0</v>
      </c>
      <c r="U51" s="99">
        <f t="shared" si="20"/>
        <v>0</v>
      </c>
      <c r="V51" s="99">
        <f t="shared" si="20"/>
        <v>0</v>
      </c>
      <c r="W51" s="99">
        <f t="shared" si="20"/>
        <v>0</v>
      </c>
      <c r="X51" s="101">
        <f>X35/Y35</f>
        <v>0</v>
      </c>
    </row>
    <row r="52" spans="1:24" x14ac:dyDescent="0.35">
      <c r="A52" s="25" t="s">
        <v>15</v>
      </c>
      <c r="B52" s="99">
        <f>B37/$Y$37</f>
        <v>5.9835855825294609E-3</v>
      </c>
      <c r="C52" s="99">
        <f t="shared" ref="C52:W52" si="21">C37/$Y$37</f>
        <v>1.0186703949284136E-2</v>
      </c>
      <c r="D52" s="99">
        <f t="shared" si="21"/>
        <v>2.8609049205015505E-3</v>
      </c>
      <c r="E52" s="99">
        <f t="shared" si="21"/>
        <v>5.8698552978213797E-3</v>
      </c>
      <c r="F52" s="99">
        <f t="shared" si="21"/>
        <v>6.1414353742363648E-3</v>
      </c>
      <c r="G52" s="99">
        <f t="shared" si="21"/>
        <v>1.0853398721710816E-2</v>
      </c>
      <c r="H52" s="99">
        <f t="shared" si="21"/>
        <v>2.2381335683759218E-2</v>
      </c>
      <c r="I52" s="99">
        <f t="shared" si="21"/>
        <v>1.6242841609989438E-2</v>
      </c>
      <c r="J52" s="99">
        <f t="shared" si="21"/>
        <v>2.802176954518671E-2</v>
      </c>
      <c r="K52" s="99">
        <f t="shared" si="21"/>
        <v>4.1945885954015702E-2</v>
      </c>
      <c r="L52" s="99">
        <f t="shared" si="21"/>
        <v>4.1277230314611314E-2</v>
      </c>
      <c r="M52" s="99">
        <f t="shared" si="21"/>
        <v>0.10509854827213302</v>
      </c>
      <c r="N52" s="99">
        <f t="shared" si="21"/>
        <v>0.139062725193317</v>
      </c>
      <c r="O52" s="99">
        <f t="shared" si="21"/>
        <v>0.12191788477357379</v>
      </c>
      <c r="P52" s="99">
        <f t="shared" si="21"/>
        <v>0.10572406483802749</v>
      </c>
      <c r="Q52" s="99">
        <f t="shared" si="21"/>
        <v>8.109655603128367E-2</v>
      </c>
      <c r="R52" s="99">
        <f t="shared" si="21"/>
        <v>5.6488655894317112E-2</v>
      </c>
      <c r="S52" s="99">
        <f t="shared" si="21"/>
        <v>4.0494844390498816E-2</v>
      </c>
      <c r="T52" s="99">
        <f t="shared" si="21"/>
        <v>4.8488318625196952E-2</v>
      </c>
      <c r="U52" s="99">
        <f t="shared" si="21"/>
        <v>3.7851595704524801E-2</v>
      </c>
      <c r="V52" s="99">
        <f t="shared" si="21"/>
        <v>4.4037150585759986E-2</v>
      </c>
      <c r="W52" s="99">
        <f t="shared" si="21"/>
        <v>1.7423283530580213E-2</v>
      </c>
      <c r="X52" s="172">
        <f>X37/Y37</f>
        <v>1.0551425207141087E-2</v>
      </c>
    </row>
  </sheetData>
  <hyperlinks>
    <hyperlink ref="E1" location="ÍNDICE!A1" display="INDIC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1</vt:i4>
      </vt:variant>
    </vt:vector>
  </HeadingPairs>
  <TitlesOfParts>
    <vt:vector size="36" baseType="lpstr">
      <vt:lpstr>ÍNDICE</vt:lpstr>
      <vt:lpstr>FdH</vt:lpstr>
      <vt:lpstr>MEL-REPR</vt:lpstr>
      <vt:lpstr>NEC-REPR</vt:lpstr>
      <vt:lpstr>ALB-REPR</vt:lpstr>
      <vt:lpstr>CER-REPR</vt:lpstr>
      <vt:lpstr>CIR-REPR</vt:lpstr>
      <vt:lpstr>MEL-EDAD</vt:lpstr>
      <vt:lpstr>PAR-EDAD</vt:lpstr>
      <vt:lpstr>PLA-EDAD</vt:lpstr>
      <vt:lpstr>NEC-EDAD</vt:lpstr>
      <vt:lpstr>ALB-EDAD</vt:lpstr>
      <vt:lpstr>CER-EDAD</vt:lpstr>
      <vt:lpstr>CIR-EDAD</vt:lpstr>
      <vt:lpstr>MEL-PEND</vt:lpstr>
      <vt:lpstr>PAR-PEND</vt:lpstr>
      <vt:lpstr>PLA-PEND</vt:lpstr>
      <vt:lpstr>ALB-PEND</vt:lpstr>
      <vt:lpstr>NEC-PEND</vt:lpstr>
      <vt:lpstr>CER-PEND</vt:lpstr>
      <vt:lpstr>CIR-PEND</vt:lpstr>
      <vt:lpstr>MEL-EXPL</vt:lpstr>
      <vt:lpstr>PAR-EXPL</vt:lpstr>
      <vt:lpstr>PLA-EXPL</vt:lpstr>
      <vt:lpstr>NEC-EXPL</vt:lpstr>
      <vt:lpstr>ALB-EXPL</vt:lpstr>
      <vt:lpstr>CER-EXPL</vt:lpstr>
      <vt:lpstr>CIR-EXPL</vt:lpstr>
      <vt:lpstr>MEL-VAR</vt:lpstr>
      <vt:lpstr>PAR-VAR</vt:lpstr>
      <vt:lpstr>PLA-VAR</vt:lpstr>
      <vt:lpstr>ALB-VAR</vt:lpstr>
      <vt:lpstr>NEC-VAR</vt:lpstr>
      <vt:lpstr>CER-VAR</vt:lpstr>
      <vt:lpstr>CIR-VAR</vt:lpstr>
      <vt:lpstr>Melocotonero___Paraguayo___Platerina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</dc:creator>
  <cp:lastModifiedBy>Mateo Muñoz, Angelica</cp:lastModifiedBy>
  <dcterms:created xsi:type="dcterms:W3CDTF">2021-02-04T17:33:13Z</dcterms:created>
  <dcterms:modified xsi:type="dcterms:W3CDTF">2021-09-27T10:39:49Z</dcterms:modified>
</cp:coreProperties>
</file>