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3536" windowHeight="8448" activeTab="1"/>
  </bookViews>
  <sheets>
    <sheet name="Opción 07" sheetId="1" r:id="rId1"/>
    <sheet name="Hipótesis" sheetId="2" r:id="rId2"/>
  </sheets>
  <definedNames/>
  <calcPr fullCalcOnLoad="1"/>
</workbook>
</file>

<file path=xl/sharedStrings.xml><?xml version="1.0" encoding="utf-8"?>
<sst xmlns="http://schemas.openxmlformats.org/spreadsheetml/2006/main" count="215" uniqueCount="157">
  <si>
    <t>Tractor 120 CV – 2+2RM estándar</t>
  </si>
  <si>
    <t>Cef.</t>
  </si>
  <si>
    <t>(h/ha)</t>
  </si>
  <si>
    <t>Coste</t>
  </si>
  <si>
    <t>(€/h)</t>
  </si>
  <si>
    <t>(€/ha)</t>
  </si>
  <si>
    <t>Nº</t>
  </si>
  <si>
    <t>Coste Ma+Tr</t>
  </si>
  <si>
    <t>Laboreo primario</t>
  </si>
  <si>
    <t>Arado de vertedera/disco</t>
  </si>
  <si>
    <t>Arado chisel – Cincel – Cultivador pesado</t>
  </si>
  <si>
    <t>Subsolador – Descompactador</t>
  </si>
  <si>
    <t>Rotocultivador – Rotocultor</t>
  </si>
  <si>
    <t>Laboreo secundario</t>
  </si>
  <si>
    <t>Grada de discos</t>
  </si>
  <si>
    <t>Cultivador de púas o brazos</t>
  </si>
  <si>
    <t>Vibrocultivador</t>
  </si>
  <si>
    <t>Siembra - plantación</t>
  </si>
  <si>
    <t>Sembradora chorrillo + SD</t>
  </si>
  <si>
    <t>Sembradora monograno</t>
  </si>
  <si>
    <t>Sembradora hortícolas</t>
  </si>
  <si>
    <t>Plantadora patatas</t>
  </si>
  <si>
    <t>Fertilización</t>
  </si>
  <si>
    <t>Cuba para distribución purín</t>
  </si>
  <si>
    <t>Protección de cultivos</t>
  </si>
  <si>
    <t>Recolección – Máq. Accionadas Tr.</t>
  </si>
  <si>
    <t>Empacadora clásica</t>
  </si>
  <si>
    <t>Recolección – Máq. Autoprop.</t>
  </si>
  <si>
    <t>Total</t>
  </si>
  <si>
    <t>4 c - 14"</t>
  </si>
  <si>
    <t>5 t</t>
  </si>
  <si>
    <t>Abonadora suspendida</t>
  </si>
  <si>
    <t>Pulverizador barras suspendido</t>
  </si>
  <si>
    <t>Pulverizadores de barras arrastrado</t>
  </si>
  <si>
    <t>€</t>
  </si>
  <si>
    <t>(h)</t>
  </si>
  <si>
    <t>Tamaño apero</t>
  </si>
  <si>
    <t>Utiliz. apero (ha/año)</t>
  </si>
  <si>
    <t>real</t>
  </si>
  <si>
    <t>alta</t>
  </si>
  <si>
    <t>baja</t>
  </si>
  <si>
    <t>Total 1</t>
  </si>
  <si>
    <t>Total 2</t>
  </si>
  <si>
    <t>ha/año</t>
  </si>
  <si>
    <t>Utilización tractor</t>
  </si>
  <si>
    <t>(1000 h/año)</t>
  </si>
  <si>
    <t>(500 h/año)</t>
  </si>
  <si>
    <t>h</t>
  </si>
  <si>
    <t>Resumen cultivo (  /ha)</t>
  </si>
  <si>
    <t>Remolque esparcidor estiércol</t>
  </si>
  <si>
    <t>ref.(*)</t>
  </si>
  <si>
    <t>Marcar las operaciones deseadas y el número de veces en las que se</t>
  </si>
  <si>
    <t>realizará la labor, junto con el número de hectáreas del cultivo</t>
  </si>
  <si>
    <t>Cosechadora de patatas</t>
  </si>
  <si>
    <t>Descoronadora-arrancadora remolacha</t>
  </si>
  <si>
    <t>Cargadora de remolacha</t>
  </si>
  <si>
    <t>Cosechadora de granos (maíz)</t>
  </si>
  <si>
    <t>Cosechadora de remolacha</t>
  </si>
  <si>
    <t xml:space="preserve">(*) Superfice utilizada como referencia para el cálculo de los costes correspondientes al apero. </t>
  </si>
  <si>
    <t xml:space="preserve">     Si el apero se utiliza un número de hectáreas inferior a lo largo del año, los costes de operación serán más elevados.</t>
  </si>
  <si>
    <t>Hipótesis de cálculo</t>
  </si>
  <si>
    <t>Potencia</t>
  </si>
  <si>
    <t>CV</t>
  </si>
  <si>
    <t>3000 €/cu.</t>
  </si>
  <si>
    <t>Referencia</t>
  </si>
  <si>
    <t>precio</t>
  </si>
  <si>
    <t>25 cm</t>
  </si>
  <si>
    <t>1,42 m</t>
  </si>
  <si>
    <t>anch.</t>
  </si>
  <si>
    <t>2500 €/m</t>
  </si>
  <si>
    <t>1800 €/m</t>
  </si>
  <si>
    <t>2,70 m</t>
  </si>
  <si>
    <t>4,5 m - 0,15</t>
  </si>
  <si>
    <t>4,50 m</t>
  </si>
  <si>
    <t>45 cm</t>
  </si>
  <si>
    <t>15 cm</t>
  </si>
  <si>
    <t>100 h/año</t>
  </si>
  <si>
    <t>2000 €/m</t>
  </si>
  <si>
    <t>5,00 m</t>
  </si>
  <si>
    <t>Grada accionada</t>
  </si>
  <si>
    <t>5,0 m</t>
  </si>
  <si>
    <t>500 €/m</t>
  </si>
  <si>
    <t>300 kg/m</t>
  </si>
  <si>
    <t>Dimensiones</t>
  </si>
  <si>
    <t>Top.</t>
  </si>
  <si>
    <t>Coste máquina</t>
  </si>
  <si>
    <t>Utilización</t>
  </si>
  <si>
    <t>Tract.+máquina</t>
  </si>
  <si>
    <t>4 p - 0,67 m</t>
  </si>
  <si>
    <t>3,00 m</t>
  </si>
  <si>
    <t>3,0 m</t>
  </si>
  <si>
    <t>3000 €/m</t>
  </si>
  <si>
    <t>1 disco</t>
  </si>
  <si>
    <t>800 L</t>
  </si>
  <si>
    <t>5000 €/kL</t>
  </si>
  <si>
    <t>4,00 m</t>
  </si>
  <si>
    <t>1500 €/t</t>
  </si>
  <si>
    <t>Atomizador suspendido</t>
  </si>
  <si>
    <t>Atomizador arrastrado</t>
  </si>
  <si>
    <t>prof./otra</t>
  </si>
  <si>
    <t>400 €/m</t>
  </si>
  <si>
    <t>20000 m3/h</t>
  </si>
  <si>
    <t>600 L</t>
  </si>
  <si>
    <t>Tr.-70 CV</t>
  </si>
  <si>
    <t>2000 L</t>
  </si>
  <si>
    <t>Tr.-90CV</t>
  </si>
  <si>
    <t>45000 m3/h</t>
  </si>
  <si>
    <t>500 L</t>
  </si>
  <si>
    <t>3000 €/kL</t>
  </si>
  <si>
    <t>Tr.-50 CV</t>
  </si>
  <si>
    <t>Segadora-acondicionadora</t>
  </si>
  <si>
    <t>Rastrillo hilerador-acondicionador</t>
  </si>
  <si>
    <t>Remolque autocargador</t>
  </si>
  <si>
    <t>Rotoempacadora-encintadora</t>
  </si>
  <si>
    <t>Rotoempacadora (c. fija y variable)</t>
  </si>
  <si>
    <t>Macroempacadora</t>
  </si>
  <si>
    <t>Arrancadora de remolacha</t>
  </si>
  <si>
    <t>Picadora-cargadora forraje</t>
  </si>
  <si>
    <t>Vendimiadora</t>
  </si>
  <si>
    <t>Cosechadora tomate</t>
  </si>
  <si>
    <t>bota</t>
  </si>
  <si>
    <t>12 t/h</t>
  </si>
  <si>
    <t>10 000 €</t>
  </si>
  <si>
    <t>6 km/h</t>
  </si>
  <si>
    <t>Descoronadora remolacha</t>
  </si>
  <si>
    <t>Cosechadora forraje</t>
  </si>
  <si>
    <t>Coste total</t>
  </si>
  <si>
    <t>Cosechadora de granos (grande)</t>
  </si>
  <si>
    <t>Cosechadora de granos (pequeña)</t>
  </si>
  <si>
    <t>(€)</t>
  </si>
  <si>
    <t>Superficie cultivo (ha)</t>
  </si>
  <si>
    <t>Rodillo</t>
  </si>
  <si>
    <t>Total (€/año)</t>
  </si>
  <si>
    <t>Abonadora tolva grande</t>
  </si>
  <si>
    <t xml:space="preserve">       No incluye los costes derivados de las operaciones de transporte,</t>
  </si>
  <si>
    <t xml:space="preserve">       ni mano de obra</t>
  </si>
  <si>
    <t>Poda</t>
  </si>
  <si>
    <t>Opción 07- Olivar (arboles independientes)</t>
  </si>
  <si>
    <t>Coste tractor</t>
  </si>
  <si>
    <t>€/h</t>
  </si>
  <si>
    <t>Tractor (carga media)</t>
  </si>
  <si>
    <t>Desvaretado</t>
  </si>
  <si>
    <t>Recolección manual</t>
  </si>
  <si>
    <t xml:space="preserve">Las hipótesis utilizadas para calcular las capacidades de trabajo y los costes de utilización de las diferentes máquinas </t>
  </si>
  <si>
    <t>Vibrador</t>
  </si>
  <si>
    <t>son orientativas y pueden variar según el marco de plantación y la forma de conducción del olivar</t>
  </si>
  <si>
    <t>Sembradora pratenses</t>
  </si>
  <si>
    <t>Espolvoreador</t>
  </si>
  <si>
    <t>Segadora-picadora</t>
  </si>
  <si>
    <t>Barredora de aceituna</t>
  </si>
  <si>
    <t>10 m</t>
  </si>
  <si>
    <t>h/ha</t>
  </si>
  <si>
    <t>Mano obra</t>
  </si>
  <si>
    <t>Apero</t>
  </si>
  <si>
    <t>(**) Para el cálculo de los costes relativos a las operaciones complementarias se necesita incluir en la columna correspondiente</t>
  </si>
  <si>
    <t>Operaciones específicas (**)</t>
  </si>
  <si>
    <t>la capacidad de trabajo del equipo con el que se realiza la operación (h/ha) y el coste de la operación (€/h), y los de la mano de obra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</si>
</sst>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00"/>
  </numFmts>
  <fonts count="58">
    <font>
      <sz val="10"/>
      <name val="Arial"/>
      <family val="0"/>
    </font>
    <font>
      <b/>
      <sz val="8"/>
      <name val="Arial"/>
      <family val="2"/>
    </font>
    <font>
      <sz val="8"/>
      <color indexed="4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48"/>
      <name val="Arial"/>
      <family val="2"/>
    </font>
    <font>
      <sz val="5"/>
      <name val="Arial"/>
      <family val="2"/>
    </font>
    <font>
      <sz val="6"/>
      <color indexed="9"/>
      <name val="Arial"/>
      <family val="2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44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sz val="8"/>
      <color indexed="10"/>
      <name val="Arial"/>
      <family val="2"/>
    </font>
    <font>
      <sz val="6"/>
      <color indexed="42"/>
      <name val="Arial"/>
      <family val="2"/>
    </font>
    <font>
      <sz val="5"/>
      <color indexed="42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3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" fillId="36" borderId="10" xfId="0" applyFont="1" applyFill="1" applyBorder="1" applyAlignment="1">
      <alignment vertical="top" wrapText="1"/>
    </xf>
    <xf numFmtId="0" fontId="4" fillId="37" borderId="10" xfId="0" applyFont="1" applyFill="1" applyBorder="1" applyAlignment="1">
      <alignment vertical="top" wrapText="1"/>
    </xf>
    <xf numFmtId="0" fontId="4" fillId="38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39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168" fontId="2" fillId="0" borderId="17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4" fillId="4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6" fontId="4" fillId="0" borderId="10" xfId="0" applyNumberFormat="1" applyFont="1" applyBorder="1" applyAlignment="1">
      <alignment horizontal="center" vertical="top" wrapText="1"/>
    </xf>
    <xf numFmtId="0" fontId="6" fillId="0" borderId="25" xfId="0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8" fontId="3" fillId="0" borderId="28" xfId="0" applyNumberFormat="1" applyFont="1" applyBorder="1" applyAlignment="1">
      <alignment horizontal="center" vertical="top" wrapText="1"/>
    </xf>
    <xf numFmtId="168" fontId="3" fillId="0" borderId="29" xfId="0" applyNumberFormat="1" applyFont="1" applyBorder="1" applyAlignment="1">
      <alignment horizontal="center" vertical="top" wrapText="1"/>
    </xf>
    <xf numFmtId="0" fontId="4" fillId="0" borderId="30" xfId="0" applyFont="1" applyBorder="1" applyAlignment="1">
      <alignment horizontal="right" vertical="top" wrapText="1"/>
    </xf>
    <xf numFmtId="0" fontId="4" fillId="41" borderId="10" xfId="0" applyFont="1" applyFill="1" applyBorder="1" applyAlignment="1">
      <alignment vertical="top" wrapText="1"/>
    </xf>
    <xf numFmtId="0" fontId="4" fillId="42" borderId="10" xfId="0" applyFont="1" applyFill="1" applyBorder="1" applyAlignment="1">
      <alignment vertical="top" wrapText="1"/>
    </xf>
    <xf numFmtId="0" fontId="17" fillId="43" borderId="10" xfId="0" applyFont="1" applyFill="1" applyBorder="1" applyAlignment="1">
      <alignment vertical="top" wrapText="1"/>
    </xf>
    <xf numFmtId="0" fontId="1" fillId="0" borderId="21" xfId="0" applyFont="1" applyBorder="1" applyAlignment="1">
      <alignment horizontal="center"/>
    </xf>
    <xf numFmtId="0" fontId="1" fillId="0" borderId="30" xfId="0" applyFont="1" applyFill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top" wrapText="1"/>
    </xf>
    <xf numFmtId="0" fontId="0" fillId="0" borderId="22" xfId="0" applyBorder="1" applyAlignment="1">
      <alignment/>
    </xf>
    <xf numFmtId="2" fontId="4" fillId="0" borderId="22" xfId="0" applyNumberFormat="1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16" fillId="0" borderId="14" xfId="0" applyNumberFormat="1" applyFont="1" applyBorder="1" applyAlignment="1">
      <alignment horizontal="center" vertical="top" wrapText="1"/>
    </xf>
    <xf numFmtId="2" fontId="16" fillId="0" borderId="10" xfId="0" applyNumberFormat="1" applyFont="1" applyBorder="1" applyAlignment="1">
      <alignment horizontal="center" vertical="top" wrapText="1"/>
    </xf>
    <xf numFmtId="2" fontId="16" fillId="0" borderId="15" xfId="0" applyNumberFormat="1" applyFont="1" applyBorder="1" applyAlignment="1">
      <alignment horizontal="center" vertical="top" wrapText="1"/>
    </xf>
    <xf numFmtId="2" fontId="16" fillId="0" borderId="36" xfId="0" applyNumberFormat="1" applyFont="1" applyBorder="1" applyAlignment="1">
      <alignment horizontal="center" vertical="top" wrapText="1"/>
    </xf>
    <xf numFmtId="2" fontId="16" fillId="0" borderId="37" xfId="0" applyNumberFormat="1" applyFont="1" applyBorder="1" applyAlignment="1">
      <alignment horizontal="center" vertical="top" wrapText="1"/>
    </xf>
    <xf numFmtId="2" fontId="16" fillId="0" borderId="38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35" xfId="0" applyFont="1" applyBorder="1" applyAlignment="1">
      <alignment horizontal="center" vertical="top" wrapText="1"/>
    </xf>
    <xf numFmtId="168" fontId="3" fillId="0" borderId="39" xfId="0" applyNumberFormat="1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/>
    </xf>
    <xf numFmtId="0" fontId="0" fillId="39" borderId="21" xfId="0" applyFill="1" applyBorder="1" applyAlignment="1">
      <alignment/>
    </xf>
    <xf numFmtId="0" fontId="21" fillId="39" borderId="24" xfId="0" applyFont="1" applyFill="1" applyBorder="1" applyAlignment="1">
      <alignment/>
    </xf>
    <xf numFmtId="0" fontId="0" fillId="39" borderId="41" xfId="0" applyFill="1" applyBorder="1" applyAlignment="1">
      <alignment/>
    </xf>
    <xf numFmtId="0" fontId="0" fillId="39" borderId="31" xfId="0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0" xfId="0" applyFill="1" applyBorder="1" applyAlignment="1">
      <alignment/>
    </xf>
    <xf numFmtId="0" fontId="18" fillId="39" borderId="0" xfId="0" applyFont="1" applyFill="1" applyBorder="1" applyAlignment="1">
      <alignment/>
    </xf>
    <xf numFmtId="0" fontId="0" fillId="39" borderId="32" xfId="0" applyFill="1" applyBorder="1" applyAlignment="1">
      <alignment/>
    </xf>
    <xf numFmtId="0" fontId="5" fillId="39" borderId="24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13" fillId="39" borderId="0" xfId="0" applyFont="1" applyFill="1" applyBorder="1" applyAlignment="1">
      <alignment/>
    </xf>
    <xf numFmtId="0" fontId="15" fillId="39" borderId="0" xfId="0" applyFont="1" applyFill="1" applyBorder="1" applyAlignment="1">
      <alignment horizontal="right"/>
    </xf>
    <xf numFmtId="0" fontId="15" fillId="39" borderId="10" xfId="0" applyFont="1" applyFill="1" applyBorder="1" applyAlignment="1">
      <alignment horizontal="left"/>
    </xf>
    <xf numFmtId="0" fontId="15" fillId="39" borderId="0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5" fillId="39" borderId="10" xfId="0" applyFont="1" applyFill="1" applyBorder="1" applyAlignment="1">
      <alignment/>
    </xf>
    <xf numFmtId="0" fontId="0" fillId="39" borderId="0" xfId="0" applyFill="1" applyBorder="1" applyAlignment="1">
      <alignment horizontal="right"/>
    </xf>
    <xf numFmtId="0" fontId="0" fillId="39" borderId="42" xfId="0" applyFill="1" applyBorder="1" applyAlignment="1">
      <alignment/>
    </xf>
    <xf numFmtId="0" fontId="12" fillId="39" borderId="24" xfId="0" applyFont="1" applyFill="1" applyBorder="1" applyAlignment="1">
      <alignment/>
    </xf>
    <xf numFmtId="0" fontId="5" fillId="39" borderId="30" xfId="0" applyFont="1" applyFill="1" applyBorder="1" applyAlignment="1">
      <alignment/>
    </xf>
    <xf numFmtId="0" fontId="20" fillId="39" borderId="0" xfId="0" applyFont="1" applyFill="1" applyBorder="1" applyAlignment="1">
      <alignment/>
    </xf>
    <xf numFmtId="0" fontId="4" fillId="39" borderId="0" xfId="0" applyFont="1" applyFill="1" applyBorder="1" applyAlignment="1">
      <alignment horizontal="center" vertical="top" wrapText="1"/>
    </xf>
    <xf numFmtId="0" fontId="6" fillId="39" borderId="0" xfId="0" applyFont="1" applyFill="1" applyBorder="1" applyAlignment="1">
      <alignment horizontal="right" vertical="top" wrapText="1"/>
    </xf>
    <xf numFmtId="0" fontId="1" fillId="39" borderId="0" xfId="0" applyFont="1" applyFill="1" applyBorder="1" applyAlignment="1">
      <alignment horizontal="center" vertical="top" wrapText="1"/>
    </xf>
    <xf numFmtId="0" fontId="3" fillId="39" borderId="0" xfId="0" applyFont="1" applyFill="1" applyBorder="1" applyAlignment="1">
      <alignment horizontal="right" vertical="top" wrapText="1"/>
    </xf>
    <xf numFmtId="0" fontId="3" fillId="39" borderId="0" xfId="0" applyFont="1" applyFill="1" applyBorder="1" applyAlignment="1">
      <alignment horizontal="center" vertical="top" wrapText="1"/>
    </xf>
    <xf numFmtId="168" fontId="3" fillId="39" borderId="0" xfId="0" applyNumberFormat="1" applyFont="1" applyFill="1" applyBorder="1" applyAlignment="1">
      <alignment horizontal="center" vertical="top" wrapText="1"/>
    </xf>
    <xf numFmtId="0" fontId="4" fillId="39" borderId="0" xfId="0" applyFont="1" applyFill="1" applyBorder="1" applyAlignment="1">
      <alignment/>
    </xf>
    <xf numFmtId="0" fontId="0" fillId="39" borderId="43" xfId="0" applyFill="1" applyBorder="1" applyAlignment="1">
      <alignment/>
    </xf>
    <xf numFmtId="0" fontId="5" fillId="39" borderId="21" xfId="0" applyFont="1" applyFill="1" applyBorder="1" applyAlignment="1">
      <alignment/>
    </xf>
    <xf numFmtId="0" fontId="13" fillId="39" borderId="0" xfId="0" applyFont="1" applyFill="1" applyBorder="1" applyAlignment="1">
      <alignment horizontal="center"/>
    </xf>
    <xf numFmtId="2" fontId="4" fillId="39" borderId="23" xfId="0" applyNumberFormat="1" applyFont="1" applyFill="1" applyBorder="1" applyAlignment="1">
      <alignment horizontal="center" vertical="top" wrapText="1"/>
    </xf>
    <xf numFmtId="0" fontId="17" fillId="43" borderId="20" xfId="0" applyFont="1" applyFill="1" applyBorder="1" applyAlignment="1">
      <alignment vertical="top" wrapText="1"/>
    </xf>
    <xf numFmtId="0" fontId="4" fillId="0" borderId="21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center" vertical="top" wrapText="1"/>
    </xf>
    <xf numFmtId="6" fontId="4" fillId="0" borderId="20" xfId="0" applyNumberFormat="1" applyFont="1" applyBorder="1" applyAlignment="1">
      <alignment horizontal="center" vertical="top" wrapText="1"/>
    </xf>
    <xf numFmtId="1" fontId="4" fillId="0" borderId="21" xfId="0" applyNumberFormat="1" applyFont="1" applyBorder="1" applyAlignment="1">
      <alignment horizontal="center" vertical="top" wrapText="1"/>
    </xf>
    <xf numFmtId="2" fontId="16" fillId="0" borderId="44" xfId="0" applyNumberFormat="1" applyFont="1" applyBorder="1" applyAlignment="1">
      <alignment horizontal="center" vertical="top" wrapText="1"/>
    </xf>
    <xf numFmtId="2" fontId="16" fillId="0" borderId="20" xfId="0" applyNumberFormat="1" applyFont="1" applyBorder="1" applyAlignment="1">
      <alignment horizontal="center" vertical="top" wrapText="1"/>
    </xf>
    <xf numFmtId="2" fontId="16" fillId="0" borderId="35" xfId="0" applyNumberFormat="1" applyFont="1" applyBorder="1" applyAlignment="1">
      <alignment horizontal="center" vertical="top" wrapText="1"/>
    </xf>
    <xf numFmtId="2" fontId="4" fillId="0" borderId="31" xfId="0" applyNumberFormat="1" applyFont="1" applyBorder="1" applyAlignment="1">
      <alignment horizontal="center" vertical="top" wrapText="1"/>
    </xf>
    <xf numFmtId="0" fontId="4" fillId="0" borderId="45" xfId="0" applyFont="1" applyFill="1" applyBorder="1" applyAlignment="1">
      <alignment vertical="top" wrapText="1"/>
    </xf>
    <xf numFmtId="0" fontId="1" fillId="0" borderId="2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" fillId="39" borderId="0" xfId="0" applyFont="1" applyFill="1" applyBorder="1" applyAlignment="1">
      <alignment horizontal="right" vertical="top" wrapText="1"/>
    </xf>
    <xf numFmtId="1" fontId="4" fillId="39" borderId="0" xfId="0" applyNumberFormat="1" applyFont="1" applyFill="1" applyBorder="1" applyAlignment="1">
      <alignment horizontal="center" vertical="top" wrapText="1"/>
    </xf>
    <xf numFmtId="2" fontId="4" fillId="39" borderId="0" xfId="0" applyNumberFormat="1" applyFont="1" applyFill="1" applyBorder="1" applyAlignment="1">
      <alignment horizontal="center" vertical="top" wrapText="1"/>
    </xf>
    <xf numFmtId="0" fontId="4" fillId="39" borderId="21" xfId="0" applyFont="1" applyFill="1" applyBorder="1" applyAlignment="1">
      <alignment vertical="top" wrapText="1"/>
    </xf>
    <xf numFmtId="0" fontId="4" fillId="39" borderId="41" xfId="0" applyFont="1" applyFill="1" applyBorder="1" applyAlignment="1">
      <alignment horizontal="right" vertical="top" wrapText="1"/>
    </xf>
    <xf numFmtId="0" fontId="4" fillId="39" borderId="41" xfId="0" applyFont="1" applyFill="1" applyBorder="1" applyAlignment="1">
      <alignment horizontal="center" vertical="top" wrapText="1"/>
    </xf>
    <xf numFmtId="1" fontId="4" fillId="39" borderId="41" xfId="0" applyNumberFormat="1" applyFont="1" applyFill="1" applyBorder="1" applyAlignment="1">
      <alignment horizontal="center" vertical="top" wrapText="1"/>
    </xf>
    <xf numFmtId="2" fontId="4" fillId="39" borderId="41" xfId="0" applyNumberFormat="1" applyFont="1" applyFill="1" applyBorder="1" applyAlignment="1">
      <alignment horizontal="center" vertical="top" wrapText="1"/>
    </xf>
    <xf numFmtId="2" fontId="4" fillId="39" borderId="31" xfId="0" applyNumberFormat="1" applyFont="1" applyFill="1" applyBorder="1" applyAlignment="1">
      <alignment horizontal="center" vertical="top" wrapText="1"/>
    </xf>
    <xf numFmtId="0" fontId="4" fillId="39" borderId="24" xfId="0" applyFont="1" applyFill="1" applyBorder="1" applyAlignment="1">
      <alignment vertical="top" wrapText="1"/>
    </xf>
    <xf numFmtId="2" fontId="4" fillId="39" borderId="32" xfId="0" applyNumberFormat="1" applyFont="1" applyFill="1" applyBorder="1" applyAlignment="1">
      <alignment horizontal="center" vertical="top" wrapText="1"/>
    </xf>
    <xf numFmtId="0" fontId="4" fillId="39" borderId="30" xfId="0" applyFont="1" applyFill="1" applyBorder="1" applyAlignment="1">
      <alignment vertical="top" wrapText="1"/>
    </xf>
    <xf numFmtId="0" fontId="4" fillId="39" borderId="43" xfId="0" applyFont="1" applyFill="1" applyBorder="1" applyAlignment="1">
      <alignment horizontal="right" vertical="top" wrapText="1"/>
    </xf>
    <xf numFmtId="0" fontId="4" fillId="39" borderId="43" xfId="0" applyFont="1" applyFill="1" applyBorder="1" applyAlignment="1">
      <alignment horizontal="center" vertical="top" wrapText="1"/>
    </xf>
    <xf numFmtId="1" fontId="4" fillId="39" borderId="43" xfId="0" applyNumberFormat="1" applyFont="1" applyFill="1" applyBorder="1" applyAlignment="1">
      <alignment horizontal="center" vertical="top" wrapText="1"/>
    </xf>
    <xf numFmtId="2" fontId="4" fillId="39" borderId="43" xfId="0" applyNumberFormat="1" applyFont="1" applyFill="1" applyBorder="1" applyAlignment="1">
      <alignment horizontal="center" vertical="top" wrapText="1"/>
    </xf>
    <xf numFmtId="2" fontId="4" fillId="39" borderId="42" xfId="0" applyNumberFormat="1" applyFont="1" applyFill="1" applyBorder="1" applyAlignment="1">
      <alignment horizontal="center" vertical="top" wrapText="1"/>
    </xf>
    <xf numFmtId="0" fontId="21" fillId="39" borderId="30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7" fillId="39" borderId="0" xfId="0" applyFont="1" applyFill="1" applyBorder="1" applyAlignment="1">
      <alignment horizontal="right"/>
    </xf>
    <xf numFmtId="0" fontId="22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0" fontId="13" fillId="39" borderId="0" xfId="0" applyFont="1" applyFill="1" applyBorder="1" applyAlignment="1">
      <alignment/>
    </xf>
    <xf numFmtId="0" fontId="4" fillId="39" borderId="0" xfId="0" applyFont="1" applyFill="1" applyAlignment="1">
      <alignment horizontal="right"/>
    </xf>
    <xf numFmtId="0" fontId="5" fillId="34" borderId="2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31" xfId="0" applyFill="1" applyBorder="1" applyAlignment="1">
      <alignment/>
    </xf>
    <xf numFmtId="0" fontId="5" fillId="34" borderId="24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2" xfId="0" applyFill="1" applyBorder="1" applyAlignment="1">
      <alignment/>
    </xf>
    <xf numFmtId="0" fontId="3" fillId="39" borderId="0" xfId="0" applyFont="1" applyFill="1" applyBorder="1" applyAlignment="1">
      <alignment/>
    </xf>
    <xf numFmtId="0" fontId="3" fillId="39" borderId="43" xfId="0" applyFont="1" applyFill="1" applyBorder="1" applyAlignment="1">
      <alignment/>
    </xf>
    <xf numFmtId="0" fontId="6" fillId="39" borderId="0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1" fillId="34" borderId="18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1" fillId="34" borderId="47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 vertical="top" wrapText="1"/>
    </xf>
    <xf numFmtId="0" fontId="1" fillId="34" borderId="35" xfId="0" applyFont="1" applyFill="1" applyBorder="1" applyAlignment="1">
      <alignment horizontal="center" vertical="top" wrapText="1"/>
    </xf>
    <xf numFmtId="0" fontId="6" fillId="34" borderId="44" xfId="0" applyFont="1" applyFill="1" applyBorder="1" applyAlignment="1">
      <alignment horizontal="center" vertical="top" wrapText="1"/>
    </xf>
    <xf numFmtId="0" fontId="3" fillId="34" borderId="48" xfId="0" applyFont="1" applyFill="1" applyBorder="1" applyAlignment="1">
      <alignment horizontal="center" vertical="top" wrapText="1"/>
    </xf>
    <xf numFmtId="0" fontId="16" fillId="34" borderId="18" xfId="0" applyFont="1" applyFill="1" applyBorder="1" applyAlignment="1">
      <alignment horizontal="right"/>
    </xf>
    <xf numFmtId="0" fontId="6" fillId="34" borderId="14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0" fontId="20" fillId="34" borderId="17" xfId="0" applyFont="1" applyFill="1" applyBorder="1" applyAlignment="1">
      <alignment horizontal="center" vertical="top" wrapText="1"/>
    </xf>
    <xf numFmtId="0" fontId="16" fillId="34" borderId="18" xfId="0" applyFont="1" applyFill="1" applyBorder="1" applyAlignment="1">
      <alignment horizontal="right"/>
    </xf>
    <xf numFmtId="0" fontId="6" fillId="34" borderId="36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 vertical="top" wrapText="1"/>
    </xf>
    <xf numFmtId="0" fontId="4" fillId="34" borderId="38" xfId="0" applyFont="1" applyFill="1" applyBorder="1" applyAlignment="1">
      <alignment horizontal="center" vertical="top" wrapText="1"/>
    </xf>
    <xf numFmtId="0" fontId="6" fillId="34" borderId="36" xfId="0" applyFont="1" applyFill="1" applyBorder="1" applyAlignment="1">
      <alignment horizontal="center" vertical="top" wrapText="1"/>
    </xf>
    <xf numFmtId="0" fontId="20" fillId="34" borderId="49" xfId="0" applyFont="1" applyFill="1" applyBorder="1" applyAlignment="1">
      <alignment horizontal="center" vertical="top" wrapText="1"/>
    </xf>
    <xf numFmtId="0" fontId="0" fillId="34" borderId="24" xfId="0" applyFill="1" applyBorder="1" applyAlignment="1">
      <alignment/>
    </xf>
    <xf numFmtId="0" fontId="0" fillId="34" borderId="30" xfId="0" applyFill="1" applyBorder="1" applyAlignment="1">
      <alignment/>
    </xf>
    <xf numFmtId="0" fontId="16" fillId="34" borderId="0" xfId="0" applyFont="1" applyFill="1" applyBorder="1" applyAlignment="1">
      <alignment/>
    </xf>
    <xf numFmtId="2" fontId="20" fillId="0" borderId="10" xfId="0" applyNumberFormat="1" applyFont="1" applyBorder="1" applyAlignment="1">
      <alignment horizontal="center" vertical="top" wrapText="1"/>
    </xf>
    <xf numFmtId="2" fontId="20" fillId="0" borderId="15" xfId="0" applyNumberFormat="1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/>
    </xf>
    <xf numFmtId="2" fontId="20" fillId="0" borderId="14" xfId="0" applyNumberFormat="1" applyFont="1" applyBorder="1" applyAlignment="1">
      <alignment horizontal="center" vertical="top" wrapText="1"/>
    </xf>
    <xf numFmtId="1" fontId="6" fillId="39" borderId="10" xfId="0" applyNumberFormat="1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51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52" xfId="0" applyFont="1" applyFill="1" applyBorder="1" applyAlignment="1">
      <alignment horizontal="center"/>
    </xf>
    <xf numFmtId="0" fontId="3" fillId="0" borderId="46" xfId="0" applyFont="1" applyBorder="1" applyAlignment="1">
      <alignment horizontal="right" vertical="top" wrapText="1"/>
    </xf>
    <xf numFmtId="0" fontId="3" fillId="0" borderId="23" xfId="0" applyFont="1" applyBorder="1" applyAlignment="1">
      <alignment horizontal="right" vertical="top" wrapText="1"/>
    </xf>
    <xf numFmtId="0" fontId="3" fillId="0" borderId="24" xfId="0" applyFont="1" applyBorder="1" applyAlignment="1">
      <alignment horizontal="right" vertical="top" wrapText="1"/>
    </xf>
    <xf numFmtId="0" fontId="3" fillId="0" borderId="53" xfId="0" applyFont="1" applyBorder="1" applyAlignment="1">
      <alignment horizontal="right" vertical="top" wrapText="1"/>
    </xf>
    <xf numFmtId="0" fontId="3" fillId="0" borderId="54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9" fillId="0" borderId="18" xfId="0" applyFont="1" applyBorder="1" applyAlignment="1">
      <alignment horizontal="right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4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9.emf" /><Relationship Id="rId7" Type="http://schemas.openxmlformats.org/officeDocument/2006/relationships/image" Target="../media/image8.emf" /><Relationship Id="rId8" Type="http://schemas.openxmlformats.org/officeDocument/2006/relationships/image" Target="../media/image13.emf" /><Relationship Id="rId9" Type="http://schemas.openxmlformats.org/officeDocument/2006/relationships/image" Target="../media/image7.emf" /><Relationship Id="rId10" Type="http://schemas.openxmlformats.org/officeDocument/2006/relationships/image" Target="../media/image4.emf" /><Relationship Id="rId11" Type="http://schemas.openxmlformats.org/officeDocument/2006/relationships/image" Target="../media/image12.emf" /><Relationship Id="rId12" Type="http://schemas.openxmlformats.org/officeDocument/2006/relationships/image" Target="../media/image1.emf" /><Relationship Id="rId13" Type="http://schemas.openxmlformats.org/officeDocument/2006/relationships/image" Target="../media/image10.emf" /><Relationship Id="rId14" Type="http://schemas.openxmlformats.org/officeDocument/2006/relationships/image" Target="../media/image1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9525</xdr:colOff>
      <xdr:row>5</xdr:row>
      <xdr:rowOff>133350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771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17</xdr:row>
      <xdr:rowOff>19050</xdr:rowOff>
    </xdr:from>
    <xdr:to>
      <xdr:col>1</xdr:col>
      <xdr:colOff>295275</xdr:colOff>
      <xdr:row>17</xdr:row>
      <xdr:rowOff>161925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8479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16</xdr:row>
      <xdr:rowOff>9525</xdr:rowOff>
    </xdr:from>
    <xdr:to>
      <xdr:col>1</xdr:col>
      <xdr:colOff>295275</xdr:colOff>
      <xdr:row>16</xdr:row>
      <xdr:rowOff>152400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26765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19</xdr:row>
      <xdr:rowOff>19050</xdr:rowOff>
    </xdr:from>
    <xdr:to>
      <xdr:col>1</xdr:col>
      <xdr:colOff>295275</xdr:colOff>
      <xdr:row>19</xdr:row>
      <xdr:rowOff>161925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3171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20</xdr:row>
      <xdr:rowOff>19050</xdr:rowOff>
    </xdr:from>
    <xdr:to>
      <xdr:col>1</xdr:col>
      <xdr:colOff>295275</xdr:colOff>
      <xdr:row>20</xdr:row>
      <xdr:rowOff>161925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" y="33337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9525</xdr:rowOff>
    </xdr:from>
    <xdr:to>
      <xdr:col>1</xdr:col>
      <xdr:colOff>295275</xdr:colOff>
      <xdr:row>21</xdr:row>
      <xdr:rowOff>152400</xdr:rowOff>
    </xdr:to>
    <xdr:pic>
      <xdr:nvPicPr>
        <xdr:cNvPr id="6" name="CheckBox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" y="34861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23</xdr:row>
      <xdr:rowOff>9525</xdr:rowOff>
    </xdr:from>
    <xdr:to>
      <xdr:col>1</xdr:col>
      <xdr:colOff>295275</xdr:colOff>
      <xdr:row>23</xdr:row>
      <xdr:rowOff>152400</xdr:rowOff>
    </xdr:to>
    <xdr:pic>
      <xdr:nvPicPr>
        <xdr:cNvPr id="7" name="CheckBox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" y="38100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25</xdr:row>
      <xdr:rowOff>9525</xdr:rowOff>
    </xdr:from>
    <xdr:to>
      <xdr:col>1</xdr:col>
      <xdr:colOff>295275</xdr:colOff>
      <xdr:row>25</xdr:row>
      <xdr:rowOff>152400</xdr:rowOff>
    </xdr:to>
    <xdr:pic>
      <xdr:nvPicPr>
        <xdr:cNvPr id="8" name="Check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2900" y="41338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26</xdr:row>
      <xdr:rowOff>9525</xdr:rowOff>
    </xdr:from>
    <xdr:to>
      <xdr:col>1</xdr:col>
      <xdr:colOff>295275</xdr:colOff>
      <xdr:row>26</xdr:row>
      <xdr:rowOff>152400</xdr:rowOff>
    </xdr:to>
    <xdr:pic>
      <xdr:nvPicPr>
        <xdr:cNvPr id="9" name="CheckBox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42957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28</xdr:row>
      <xdr:rowOff>9525</xdr:rowOff>
    </xdr:from>
    <xdr:to>
      <xdr:col>1</xdr:col>
      <xdr:colOff>295275</xdr:colOff>
      <xdr:row>28</xdr:row>
      <xdr:rowOff>152400</xdr:rowOff>
    </xdr:to>
    <xdr:pic>
      <xdr:nvPicPr>
        <xdr:cNvPr id="10" name="CheckBox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2900" y="461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10</xdr:row>
      <xdr:rowOff>38100</xdr:rowOff>
    </xdr:from>
    <xdr:to>
      <xdr:col>9</xdr:col>
      <xdr:colOff>180975</xdr:colOff>
      <xdr:row>10</xdr:row>
      <xdr:rowOff>152400</xdr:rowOff>
    </xdr:to>
    <xdr:pic>
      <xdr:nvPicPr>
        <xdr:cNvPr id="11" name="OptionButton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67400" y="1724025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11</xdr:row>
      <xdr:rowOff>38100</xdr:rowOff>
    </xdr:from>
    <xdr:to>
      <xdr:col>9</xdr:col>
      <xdr:colOff>180975</xdr:colOff>
      <xdr:row>11</xdr:row>
      <xdr:rowOff>152400</xdr:rowOff>
    </xdr:to>
    <xdr:pic>
      <xdr:nvPicPr>
        <xdr:cNvPr id="12" name="OptionButton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95975" y="18859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29</xdr:row>
      <xdr:rowOff>9525</xdr:rowOff>
    </xdr:from>
    <xdr:to>
      <xdr:col>1</xdr:col>
      <xdr:colOff>295275</xdr:colOff>
      <xdr:row>29</xdr:row>
      <xdr:rowOff>152400</xdr:rowOff>
    </xdr:to>
    <xdr:pic>
      <xdr:nvPicPr>
        <xdr:cNvPr id="13" name="CheckBox3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2900" y="47815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30</xdr:row>
      <xdr:rowOff>0</xdr:rowOff>
    </xdr:from>
    <xdr:to>
      <xdr:col>1</xdr:col>
      <xdr:colOff>304800</xdr:colOff>
      <xdr:row>30</xdr:row>
      <xdr:rowOff>142875</xdr:rowOff>
    </xdr:to>
    <xdr:pic>
      <xdr:nvPicPr>
        <xdr:cNvPr id="14" name="CheckBox3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52425" y="49339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31</xdr:row>
      <xdr:rowOff>0</xdr:rowOff>
    </xdr:from>
    <xdr:to>
      <xdr:col>1</xdr:col>
      <xdr:colOff>304800</xdr:colOff>
      <xdr:row>31</xdr:row>
      <xdr:rowOff>142875</xdr:rowOff>
    </xdr:to>
    <xdr:pic>
      <xdr:nvPicPr>
        <xdr:cNvPr id="15" name="CheckBox3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2425" y="50958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34</xdr:row>
      <xdr:rowOff>0</xdr:rowOff>
    </xdr:from>
    <xdr:to>
      <xdr:col>1</xdr:col>
      <xdr:colOff>304800</xdr:colOff>
      <xdr:row>34</xdr:row>
      <xdr:rowOff>142875</xdr:rowOff>
    </xdr:to>
    <xdr:pic>
      <xdr:nvPicPr>
        <xdr:cNvPr id="16" name="CheckBox4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2425" y="54864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37</xdr:row>
      <xdr:rowOff>9525</xdr:rowOff>
    </xdr:from>
    <xdr:to>
      <xdr:col>5</xdr:col>
      <xdr:colOff>266700</xdr:colOff>
      <xdr:row>37</xdr:row>
      <xdr:rowOff>171450</xdr:rowOff>
    </xdr:to>
    <xdr:pic>
      <xdr:nvPicPr>
        <xdr:cNvPr id="17" name="ScrollBar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457575" y="6000750"/>
          <a:ext cx="7905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533400</xdr:colOff>
      <xdr:row>8</xdr:row>
      <xdr:rowOff>19050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8:M323"/>
  <sheetViews>
    <sheetView zoomScalePageLayoutView="0" workbookViewId="0" topLeftCell="A8">
      <selection activeCell="J10" sqref="J10"/>
    </sheetView>
  </sheetViews>
  <sheetFormatPr defaultColWidth="11.421875" defaultRowHeight="12.75"/>
  <cols>
    <col min="1" max="1" width="3.00390625" style="0" customWidth="1"/>
    <col min="2" max="2" width="7.140625" style="0" customWidth="1"/>
    <col min="3" max="3" width="30.140625" style="0" bestFit="1" customWidth="1"/>
    <col min="5" max="5" width="8.00390625" style="0" customWidth="1"/>
    <col min="6" max="6" width="7.8515625" style="0" customWidth="1"/>
    <col min="7" max="7" width="6.28125" style="0" customWidth="1"/>
    <col min="8" max="8" width="7.00390625" style="0" customWidth="1"/>
    <col min="9" max="9" width="6.57421875" style="0" customWidth="1"/>
    <col min="10" max="10" width="3.8515625" style="0" customWidth="1"/>
    <col min="11" max="11" width="6.140625" style="0" customWidth="1"/>
    <col min="12" max="12" width="11.00390625" style="0" bestFit="1" customWidth="1"/>
    <col min="13" max="13" width="3.57421875" style="0" customWidth="1"/>
  </cols>
  <sheetData>
    <row r="1" ht="16.5" customHeight="1"/>
    <row r="2" ht="16.5" customHeight="1"/>
    <row r="3" ht="16.5" customHeight="1"/>
    <row r="4" ht="16.5" customHeight="1"/>
    <row r="5" ht="16.5" customHeight="1"/>
    <row r="6" ht="12" customHeight="1"/>
    <row r="7" ht="9.75" customHeight="1" hidden="1"/>
    <row r="8" spans="1:13" ht="12.75">
      <c r="A8" s="84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7"/>
    </row>
    <row r="9" spans="1:13" ht="12.75">
      <c r="A9" s="88"/>
      <c r="B9" s="89"/>
      <c r="C9" s="90" t="s">
        <v>137</v>
      </c>
      <c r="D9" s="89"/>
      <c r="E9" s="89"/>
      <c r="F9" s="89"/>
      <c r="G9" s="89"/>
      <c r="H9" s="89"/>
      <c r="I9" s="151" t="s">
        <v>44</v>
      </c>
      <c r="J9" s="89"/>
      <c r="K9" s="89"/>
      <c r="L9" s="89"/>
      <c r="M9" s="91"/>
    </row>
    <row r="10" spans="1:13" ht="12.75">
      <c r="A10" s="92"/>
      <c r="B10" s="89"/>
      <c r="C10" s="89"/>
      <c r="D10" s="89"/>
      <c r="E10" s="89"/>
      <c r="F10" s="89"/>
      <c r="G10" s="89"/>
      <c r="H10" s="93"/>
      <c r="I10" s="152" t="s">
        <v>138</v>
      </c>
      <c r="J10" s="198">
        <f>IF(H11,Hipótesis!N10,Hipótesis!M10)</f>
        <v>34.18</v>
      </c>
      <c r="K10" s="147" t="s">
        <v>139</v>
      </c>
      <c r="L10" s="89"/>
      <c r="M10" s="91"/>
    </row>
    <row r="11" spans="1:13" ht="12.75">
      <c r="A11" s="92"/>
      <c r="B11" s="89"/>
      <c r="C11" s="94" t="s">
        <v>51</v>
      </c>
      <c r="D11" s="89"/>
      <c r="E11" s="89"/>
      <c r="F11" s="89"/>
      <c r="G11" s="89"/>
      <c r="H11" s="149" t="b">
        <v>0</v>
      </c>
      <c r="I11" s="95" t="s">
        <v>39</v>
      </c>
      <c r="J11" s="96"/>
      <c r="K11" s="97" t="s">
        <v>45</v>
      </c>
      <c r="L11" s="97"/>
      <c r="M11" s="91"/>
    </row>
    <row r="12" spans="1:13" ht="12.75">
      <c r="A12" s="92"/>
      <c r="B12" s="89"/>
      <c r="C12" s="94" t="s">
        <v>52</v>
      </c>
      <c r="D12" s="89"/>
      <c r="E12" s="89"/>
      <c r="F12" s="89"/>
      <c r="G12" s="98"/>
      <c r="H12" s="149" t="b">
        <v>1</v>
      </c>
      <c r="I12" s="95" t="s">
        <v>40</v>
      </c>
      <c r="J12" s="99"/>
      <c r="K12" s="97" t="s">
        <v>46</v>
      </c>
      <c r="L12" s="97"/>
      <c r="M12" s="91"/>
    </row>
    <row r="13" spans="1:13" ht="13.5" thickBot="1">
      <c r="A13" s="92"/>
      <c r="B13" s="89"/>
      <c r="C13" s="94"/>
      <c r="D13" s="89"/>
      <c r="E13" s="89"/>
      <c r="F13" s="89"/>
      <c r="G13" s="98"/>
      <c r="H13" s="100"/>
      <c r="I13" s="89"/>
      <c r="J13" s="89"/>
      <c r="K13" s="89"/>
      <c r="L13" s="89"/>
      <c r="M13" s="91"/>
    </row>
    <row r="14" spans="1:13" ht="12.75">
      <c r="A14" s="102"/>
      <c r="B14" s="208"/>
      <c r="C14" s="209" t="str">
        <f>+Hipótesis!C12</f>
        <v>Tractor 120 CV – 2+2RM estándar</v>
      </c>
      <c r="D14" s="210" t="s">
        <v>36</v>
      </c>
      <c r="E14" s="212" t="s">
        <v>37</v>
      </c>
      <c r="F14" s="213"/>
      <c r="G14" s="17" t="s">
        <v>1</v>
      </c>
      <c r="H14" s="18" t="s">
        <v>3</v>
      </c>
      <c r="I14" s="19" t="s">
        <v>3</v>
      </c>
      <c r="J14" s="17"/>
      <c r="K14" s="19" t="s">
        <v>28</v>
      </c>
      <c r="L14" s="28" t="s">
        <v>7</v>
      </c>
      <c r="M14" s="91"/>
    </row>
    <row r="15" spans="1:13" ht="12.75">
      <c r="A15" s="85"/>
      <c r="B15" s="208"/>
      <c r="C15" s="209"/>
      <c r="D15" s="211"/>
      <c r="E15" s="214"/>
      <c r="F15" s="215"/>
      <c r="G15" s="20" t="s">
        <v>2</v>
      </c>
      <c r="H15" s="2" t="s">
        <v>4</v>
      </c>
      <c r="I15" s="21" t="s">
        <v>5</v>
      </c>
      <c r="J15" s="27" t="s">
        <v>6</v>
      </c>
      <c r="K15" s="21" t="s">
        <v>35</v>
      </c>
      <c r="L15" s="29" t="s">
        <v>5</v>
      </c>
      <c r="M15" s="91"/>
    </row>
    <row r="16" spans="1:13" ht="12.75">
      <c r="A16" s="85"/>
      <c r="B16" s="1"/>
      <c r="C16" s="33" t="s">
        <v>8</v>
      </c>
      <c r="D16" s="22"/>
      <c r="E16" s="2" t="s">
        <v>50</v>
      </c>
      <c r="F16" s="31" t="s">
        <v>38</v>
      </c>
      <c r="G16" s="22"/>
      <c r="H16" s="3"/>
      <c r="I16" s="23"/>
      <c r="J16" s="26"/>
      <c r="K16" s="35"/>
      <c r="L16" s="30"/>
      <c r="M16" s="91"/>
    </row>
    <row r="17" spans="1:13" ht="12.75">
      <c r="A17" s="85" t="b">
        <v>0</v>
      </c>
      <c r="B17" s="4"/>
      <c r="C17" s="34" t="str">
        <f>+Hipótesis!C15</f>
        <v>Arado de vertedera/disco</v>
      </c>
      <c r="D17" s="24" t="str">
        <f>+Hipótesis!D15</f>
        <v>4 c - 14"</v>
      </c>
      <c r="E17" s="11">
        <f>+Hipótesis!I15</f>
        <v>84</v>
      </c>
      <c r="F17" s="25">
        <f>IF(A17,K17/G17,0)</f>
        <v>0</v>
      </c>
      <c r="G17" s="24">
        <f>IF(A17,+Hipótesis!J15,0)</f>
        <v>0</v>
      </c>
      <c r="H17" s="11">
        <f>IF(A17,+Hipótesis!K15,0)</f>
        <v>0</v>
      </c>
      <c r="I17" s="25">
        <f>IF(A17,+Hipótesis!L15,0)</f>
        <v>0</v>
      </c>
      <c r="J17" s="27">
        <v>1</v>
      </c>
      <c r="K17" s="25">
        <f>+G17*J17*$D$38</f>
        <v>0</v>
      </c>
      <c r="L17" s="25">
        <f>IF(A17,+Hipótesis!O15*J17,0)</f>
        <v>0</v>
      </c>
      <c r="M17" s="91"/>
    </row>
    <row r="18" spans="1:13" ht="12.75">
      <c r="A18" s="85" t="b">
        <v>0</v>
      </c>
      <c r="B18" s="4"/>
      <c r="C18" s="34" t="str">
        <f>+Hipótesis!C18</f>
        <v>Subsolador – Descompactador</v>
      </c>
      <c r="D18" s="24" t="str">
        <f>+Hipótesis!D18</f>
        <v>4 p - 0,67 m</v>
      </c>
      <c r="E18" s="11">
        <f>+Hipótesis!I18</f>
        <v>103</v>
      </c>
      <c r="F18" s="25">
        <f>IF(A18,K18/G18,0)</f>
        <v>0</v>
      </c>
      <c r="G18" s="24">
        <f>IF(A18,+Hipótesis!J18,0)</f>
        <v>0</v>
      </c>
      <c r="H18" s="11">
        <f>IF(A18,+Hipótesis!K18,0)</f>
        <v>0</v>
      </c>
      <c r="I18" s="25">
        <f>IF(A18,+Hipótesis!L18,0)</f>
        <v>0</v>
      </c>
      <c r="J18" s="27">
        <v>1</v>
      </c>
      <c r="K18" s="25">
        <f>+G18*J18*$D$38</f>
        <v>0</v>
      </c>
      <c r="L18" s="25">
        <f>IF(A18,+Hipótesis!O18*J18,0)</f>
        <v>0</v>
      </c>
      <c r="M18" s="91"/>
    </row>
    <row r="19" spans="1:13" ht="12.75">
      <c r="A19" s="85"/>
      <c r="B19" s="1"/>
      <c r="C19" s="33" t="s">
        <v>13</v>
      </c>
      <c r="D19" s="24"/>
      <c r="E19" s="11"/>
      <c r="F19" s="25"/>
      <c r="G19" s="24"/>
      <c r="H19" s="11"/>
      <c r="I19" s="25"/>
      <c r="J19" s="27"/>
      <c r="K19" s="25"/>
      <c r="L19" s="32"/>
      <c r="M19" s="91"/>
    </row>
    <row r="20" spans="1:13" ht="12.75">
      <c r="A20" s="85" t="b">
        <v>1</v>
      </c>
      <c r="B20" s="5"/>
      <c r="C20" s="34" t="str">
        <f>+Hipótesis!C21</f>
        <v>Grada de discos</v>
      </c>
      <c r="D20" s="24" t="str">
        <f>+Hipótesis!D21</f>
        <v>4,5 m - 0,15</v>
      </c>
      <c r="E20" s="11">
        <f>+Hipótesis!I21</f>
        <v>268</v>
      </c>
      <c r="F20" s="25">
        <f>IF(A20,K20/G20,0)</f>
        <v>1</v>
      </c>
      <c r="G20" s="24">
        <f>IF(A20,+Hipótesis!J21,0)</f>
        <v>0.37</v>
      </c>
      <c r="H20" s="11">
        <f>IF(A20,+Hipótesis!K21,0)</f>
        <v>18.3</v>
      </c>
      <c r="I20" s="25">
        <f>IF(A20,+Hipótesis!L21,0)</f>
        <v>6.8</v>
      </c>
      <c r="J20" s="27">
        <v>1</v>
      </c>
      <c r="K20" s="25">
        <f>+G20*J20*$D$38</f>
        <v>0.37</v>
      </c>
      <c r="L20" s="25">
        <f>IF(A20,+Hipótesis!O21*J20,0)</f>
        <v>18.91</v>
      </c>
      <c r="M20" s="91"/>
    </row>
    <row r="21" spans="1:13" ht="12.75">
      <c r="A21" s="85" t="b">
        <v>0</v>
      </c>
      <c r="B21" s="5"/>
      <c r="C21" s="34" t="str">
        <f>+Hipótesis!C22</f>
        <v>Cultivador de púas o brazos</v>
      </c>
      <c r="D21" s="24" t="str">
        <f>+Hipótesis!D22</f>
        <v>4,5 m - 0,15</v>
      </c>
      <c r="E21" s="11">
        <f>+Hipótesis!I22</f>
        <v>383</v>
      </c>
      <c r="F21" s="25">
        <f>IF(A21,K21/G21,0)</f>
        <v>0</v>
      </c>
      <c r="G21" s="24">
        <f>IF(A21,+Hipótesis!J22,0)</f>
        <v>0</v>
      </c>
      <c r="H21" s="11">
        <f>IF(A21,+Hipótesis!K22,0)</f>
        <v>0</v>
      </c>
      <c r="I21" s="25">
        <f>IF(A21,+Hipótesis!L22,0)</f>
        <v>0</v>
      </c>
      <c r="J21" s="27">
        <v>1</v>
      </c>
      <c r="K21" s="25">
        <f>+G21*J21*$D$38</f>
        <v>0</v>
      </c>
      <c r="L21" s="25">
        <f>IF(A21,+Hipótesis!O22*J21,0)</f>
        <v>0</v>
      </c>
      <c r="M21" s="91"/>
    </row>
    <row r="22" spans="1:13" ht="12.75">
      <c r="A22" s="85" t="b">
        <v>0</v>
      </c>
      <c r="B22" s="5"/>
      <c r="C22" s="34" t="str">
        <f>+Hipótesis!C25</f>
        <v>Rodillo</v>
      </c>
      <c r="D22" s="24" t="str">
        <f>+Hipótesis!D25</f>
        <v>5,0 m</v>
      </c>
      <c r="E22" s="11">
        <f>+Hipótesis!I25</f>
        <v>128</v>
      </c>
      <c r="F22" s="25">
        <f>IF(A22,K22/G22,0)</f>
        <v>0</v>
      </c>
      <c r="G22" s="24">
        <f>IF(A22,+Hipótesis!J25,0)</f>
        <v>0</v>
      </c>
      <c r="H22" s="11">
        <f>IF(A22,+Hipótesis!K25,0)</f>
        <v>0</v>
      </c>
      <c r="I22" s="25">
        <f>IF(A22,+Hipótesis!L25,0)</f>
        <v>0</v>
      </c>
      <c r="J22" s="27">
        <v>1</v>
      </c>
      <c r="K22" s="25">
        <f>+G22*J22*$D$38</f>
        <v>0</v>
      </c>
      <c r="L22" s="25">
        <f>IF(A22,+Hipótesis!O25*J22,0)</f>
        <v>0</v>
      </c>
      <c r="M22" s="91"/>
    </row>
    <row r="23" spans="1:13" ht="12.75">
      <c r="A23" s="85"/>
      <c r="B23" s="6"/>
      <c r="C23" s="33" t="s">
        <v>17</v>
      </c>
      <c r="D23" s="24"/>
      <c r="E23" s="11"/>
      <c r="F23" s="25"/>
      <c r="G23" s="24"/>
      <c r="H23" s="11"/>
      <c r="I23" s="25"/>
      <c r="J23" s="27"/>
      <c r="K23" s="25"/>
      <c r="L23" s="32"/>
      <c r="M23" s="91"/>
    </row>
    <row r="24" spans="1:13" ht="12.75">
      <c r="A24" s="85" t="b">
        <v>0</v>
      </c>
      <c r="B24" s="16"/>
      <c r="C24" s="34" t="str">
        <f>+Hipótesis!C27</f>
        <v>Sembradora pratenses</v>
      </c>
      <c r="D24" s="24" t="str">
        <f>+Hipótesis!D27</f>
        <v>3,0 m</v>
      </c>
      <c r="E24" s="11">
        <f>+Hipótesis!I27</f>
        <v>168</v>
      </c>
      <c r="F24" s="25">
        <f>IF(A24,K24/G24,0)</f>
        <v>0</v>
      </c>
      <c r="G24" s="24">
        <f>IF(A24,+Hipótesis!J27,0)</f>
        <v>0</v>
      </c>
      <c r="H24" s="11">
        <f>IF(A24,+Hipótesis!K27,0)</f>
        <v>0</v>
      </c>
      <c r="I24" s="25">
        <f>IF(A24,+Hipótesis!L27,0)</f>
        <v>0</v>
      </c>
      <c r="J24" s="27">
        <v>1</v>
      </c>
      <c r="K24" s="25">
        <f>+G24*J24*$D$38</f>
        <v>0</v>
      </c>
      <c r="L24" s="25">
        <f>IF(A24,+Hipótesis!O27*J24,0)</f>
        <v>0</v>
      </c>
      <c r="M24" s="91"/>
    </row>
    <row r="25" spans="1:13" ht="12.75">
      <c r="A25" s="85"/>
      <c r="B25" s="6"/>
      <c r="C25" s="33" t="s">
        <v>22</v>
      </c>
      <c r="D25" s="24"/>
      <c r="E25" s="11"/>
      <c r="F25" s="25"/>
      <c r="G25" s="24"/>
      <c r="H25" s="11"/>
      <c r="I25" s="25"/>
      <c r="J25" s="27"/>
      <c r="K25" s="25"/>
      <c r="L25" s="32"/>
      <c r="M25" s="91"/>
    </row>
    <row r="26" spans="1:13" ht="12.75">
      <c r="A26" s="85" t="b">
        <v>1</v>
      </c>
      <c r="B26" s="7"/>
      <c r="C26" s="34" t="str">
        <f>+Hipótesis!C34</f>
        <v>Abonadora suspendida</v>
      </c>
      <c r="D26" s="24" t="str">
        <f>+Hipótesis!D34</f>
        <v>1 disco</v>
      </c>
      <c r="E26" s="11">
        <f>+Hipótesis!I34</f>
        <v>200</v>
      </c>
      <c r="F26" s="25">
        <f>IF(A26,K26/G26,0)</f>
        <v>1</v>
      </c>
      <c r="G26" s="24">
        <f>IF(A26,+Hipótesis!J34,0)</f>
        <v>0.2</v>
      </c>
      <c r="H26" s="11">
        <f>IF(A26,+Hipótesis!K34,0)</f>
        <v>18.03</v>
      </c>
      <c r="I26" s="25">
        <f>IF(A26,+Hipótesis!L34,0)</f>
        <v>3.61</v>
      </c>
      <c r="J26" s="27">
        <v>1</v>
      </c>
      <c r="K26" s="25">
        <f>+G26*J26*$D$38</f>
        <v>0.2</v>
      </c>
      <c r="L26" s="25">
        <f>IF(A26,+Hipótesis!O34*J26,0)</f>
        <v>8.55</v>
      </c>
      <c r="M26" s="91"/>
    </row>
    <row r="27" spans="1:13" ht="12.75">
      <c r="A27" s="85" t="b">
        <v>0</v>
      </c>
      <c r="B27" s="7"/>
      <c r="C27" s="34" t="str">
        <f>+Hipótesis!C36</f>
        <v>Remolque esparcidor estiércol</v>
      </c>
      <c r="D27" s="24" t="str">
        <f>+Hipótesis!D36</f>
        <v>5 t</v>
      </c>
      <c r="E27" s="11">
        <f>+Hipótesis!I36</f>
        <v>140</v>
      </c>
      <c r="F27" s="25">
        <f>IF(A27,K27/G27,0)</f>
        <v>0</v>
      </c>
      <c r="G27" s="24">
        <f>IF(A27,+Hipótesis!J36,0)</f>
        <v>0</v>
      </c>
      <c r="H27" s="11">
        <f>IF(A27,+Hipótesis!K36,0)</f>
        <v>0</v>
      </c>
      <c r="I27" s="25">
        <f>IF(A27,+Hipótesis!L36,0)</f>
        <v>0</v>
      </c>
      <c r="J27" s="27">
        <v>1</v>
      </c>
      <c r="K27" s="25">
        <f>+G27*J27*$D$38</f>
        <v>0</v>
      </c>
      <c r="L27" s="25">
        <f>IF(A27,+Hipótesis!O36*J27,0)</f>
        <v>0</v>
      </c>
      <c r="M27" s="91"/>
    </row>
    <row r="28" spans="1:13" ht="12.75">
      <c r="A28" s="85"/>
      <c r="B28" s="6"/>
      <c r="C28" s="33" t="s">
        <v>24</v>
      </c>
      <c r="D28" s="24"/>
      <c r="E28" s="11"/>
      <c r="F28" s="25"/>
      <c r="G28" s="24"/>
      <c r="H28" s="11"/>
      <c r="I28" s="25"/>
      <c r="J28" s="27"/>
      <c r="K28" s="25"/>
      <c r="L28" s="32"/>
      <c r="M28" s="91"/>
    </row>
    <row r="29" spans="1:13" ht="12.75">
      <c r="A29" s="85" t="b">
        <v>1</v>
      </c>
      <c r="B29" s="8"/>
      <c r="C29" s="34" t="str">
        <f>+Hipótesis!C39</f>
        <v>Pulverizador barras suspendido</v>
      </c>
      <c r="D29" s="24" t="str">
        <f>+Hipótesis!D39</f>
        <v>10 m</v>
      </c>
      <c r="E29" s="11">
        <f>+Hipótesis!I39</f>
        <v>250</v>
      </c>
      <c r="F29" s="25">
        <f>IF(A29,K29/G29,0)</f>
        <v>2</v>
      </c>
      <c r="G29" s="24">
        <f>IF(A29,+Hipótesis!J39,0)</f>
        <v>0.2</v>
      </c>
      <c r="H29" s="11">
        <f>IF(A29,+Hipótesis!K39,0)</f>
        <v>14.6</v>
      </c>
      <c r="I29" s="25">
        <f>IF(A29,+Hipótesis!L39,0)</f>
        <v>2.92</v>
      </c>
      <c r="J29" s="27">
        <v>2</v>
      </c>
      <c r="K29" s="25">
        <f>+G29*J29*$D$38</f>
        <v>0.4</v>
      </c>
      <c r="L29" s="25">
        <f>IF(A29,+Hipótesis!O39*J29,0)</f>
        <v>17.5</v>
      </c>
      <c r="M29" s="91"/>
    </row>
    <row r="30" spans="1:13" ht="12.75">
      <c r="A30" s="85" t="b">
        <v>0</v>
      </c>
      <c r="B30" s="8"/>
      <c r="C30" s="34" t="str">
        <f>+Hipótesis!C41</f>
        <v>Atomizador suspendido</v>
      </c>
      <c r="D30" s="24" t="str">
        <f>+Hipótesis!D41</f>
        <v>20000 m3/h</v>
      </c>
      <c r="E30" s="11">
        <f>+Hipótesis!I41</f>
        <v>30</v>
      </c>
      <c r="F30" s="25">
        <f>IF(A30,K30/G30,0)</f>
        <v>0</v>
      </c>
      <c r="G30" s="24">
        <f>IF(A30,+Hipótesis!J41,0)</f>
        <v>0</v>
      </c>
      <c r="H30" s="11">
        <f>IF(A30,+Hipótesis!K41,0)</f>
        <v>0</v>
      </c>
      <c r="I30" s="25">
        <f>IF(A30,+Hipótesis!L41,0)</f>
        <v>0</v>
      </c>
      <c r="J30" s="27">
        <v>1</v>
      </c>
      <c r="K30" s="25">
        <f>+G30*J30*$D$38</f>
        <v>0</v>
      </c>
      <c r="L30" s="25">
        <f>IF(A30,+Hipótesis!O41,0)</f>
        <v>0</v>
      </c>
      <c r="M30" s="91"/>
    </row>
    <row r="31" spans="1:13" ht="12.75">
      <c r="A31" s="85" t="b">
        <v>1</v>
      </c>
      <c r="B31" s="8"/>
      <c r="C31" s="34" t="str">
        <f>+Hipótesis!C42</f>
        <v>Atomizador arrastrado</v>
      </c>
      <c r="D31" s="24" t="str">
        <f>+Hipótesis!D42</f>
        <v>45000 m3/h</v>
      </c>
      <c r="E31" s="11">
        <f>+Hipótesis!I42</f>
        <v>120</v>
      </c>
      <c r="F31" s="25">
        <f>IF(A31,K31/G31,0)</f>
        <v>2</v>
      </c>
      <c r="G31" s="24">
        <f>IF(A31,+Hipótesis!J42,0)</f>
        <v>0.83</v>
      </c>
      <c r="H31" s="11">
        <f>IF(A31,+Hipótesis!K42,0)</f>
        <v>20.58</v>
      </c>
      <c r="I31" s="25">
        <f>IF(A31,+Hipótesis!L42,0)</f>
        <v>17.2</v>
      </c>
      <c r="J31" s="27">
        <v>2</v>
      </c>
      <c r="K31" s="25">
        <f>+G31*J31*$D$38</f>
        <v>1.66</v>
      </c>
      <c r="L31" s="25">
        <f>IF(A31,+Hipótesis!O42*J31,0)</f>
        <v>77.02</v>
      </c>
      <c r="M31" s="91"/>
    </row>
    <row r="32" spans="1:13" ht="12.75">
      <c r="A32" s="85" t="b">
        <v>0</v>
      </c>
      <c r="B32" s="8"/>
      <c r="C32" s="34" t="str">
        <f>+Hipótesis!C43</f>
        <v>Espolvoreador</v>
      </c>
      <c r="D32" s="24" t="str">
        <f>+Hipótesis!D43</f>
        <v>500 L</v>
      </c>
      <c r="E32" s="11">
        <f>+Hipótesis!I43</f>
        <v>90</v>
      </c>
      <c r="F32" s="25">
        <f>IF(A32,K32/G32,0)</f>
        <v>0</v>
      </c>
      <c r="G32" s="24">
        <f>IF(A32,+Hipótesis!J43,0)</f>
        <v>0</v>
      </c>
      <c r="H32" s="11">
        <f>IF(A32,+Hipótesis!K43,0)</f>
        <v>0</v>
      </c>
      <c r="I32" s="25">
        <f>IF(A32,+Hipótesis!L43,0)</f>
        <v>0</v>
      </c>
      <c r="J32" s="27">
        <v>1</v>
      </c>
      <c r="K32" s="25">
        <f>+G32*J32*$D$38</f>
        <v>0</v>
      </c>
      <c r="L32" s="25">
        <f>IF(A32,+Hipótesis!O43*J32,0)</f>
        <v>0</v>
      </c>
      <c r="M32" s="91"/>
    </row>
    <row r="33" spans="1:13" ht="12.75">
      <c r="A33" s="85"/>
      <c r="B33" s="6"/>
      <c r="C33" s="33" t="s">
        <v>25</v>
      </c>
      <c r="D33" s="36"/>
      <c r="E33" s="11"/>
      <c r="F33" s="25"/>
      <c r="G33" s="24"/>
      <c r="H33" s="11"/>
      <c r="I33" s="25"/>
      <c r="J33" s="27"/>
      <c r="K33" s="25"/>
      <c r="L33" s="32"/>
      <c r="M33" s="91"/>
    </row>
    <row r="34" spans="1:13" ht="5.25" customHeight="1">
      <c r="A34" s="85"/>
      <c r="B34" s="46"/>
      <c r="C34" s="34"/>
      <c r="D34" s="24"/>
      <c r="E34" s="11"/>
      <c r="F34" s="25"/>
      <c r="G34" s="24"/>
      <c r="H34" s="11"/>
      <c r="I34" s="25"/>
      <c r="J34" s="27"/>
      <c r="K34" s="25"/>
      <c r="L34" s="25"/>
      <c r="M34" s="91"/>
    </row>
    <row r="35" spans="1:13" ht="13.5" thickBot="1">
      <c r="A35" s="85" t="b">
        <v>1</v>
      </c>
      <c r="B35" s="55"/>
      <c r="C35" s="34" t="str">
        <f>+Hipótesis!C54</f>
        <v>Segadora-picadora</v>
      </c>
      <c r="D35" s="24" t="str">
        <f>+Hipótesis!D54</f>
        <v>12 t/h</v>
      </c>
      <c r="E35" s="11">
        <f>+Hipótesis!I54</f>
        <v>225</v>
      </c>
      <c r="F35" s="25">
        <f>IF(A35,K35/G35,0)</f>
        <v>2</v>
      </c>
      <c r="G35" s="24">
        <f>IF(A35,+Hipótesis!J54,0)</f>
        <v>0.44</v>
      </c>
      <c r="H35" s="11">
        <f>IF(A35,+Hipótesis!K54,0)</f>
        <v>23.46</v>
      </c>
      <c r="I35" s="25">
        <f>IF(A35,+Hipótesis!L54,0)</f>
        <v>10.43</v>
      </c>
      <c r="J35" s="27">
        <v>2</v>
      </c>
      <c r="K35" s="25">
        <f>+G35*J35*$D$38</f>
        <v>0.88</v>
      </c>
      <c r="L35" s="25">
        <f>IF(A35,+Hipótesis!O54*J35,0)</f>
        <v>72.08</v>
      </c>
      <c r="M35" s="91"/>
    </row>
    <row r="36" spans="1:13" ht="12.75">
      <c r="A36" s="85"/>
      <c r="B36" s="89"/>
      <c r="C36" s="104" t="s">
        <v>134</v>
      </c>
      <c r="D36" s="89"/>
      <c r="E36" s="89"/>
      <c r="F36" s="89"/>
      <c r="G36" s="50"/>
      <c r="H36" s="51"/>
      <c r="I36" s="51"/>
      <c r="J36" s="51"/>
      <c r="K36" s="49" t="s">
        <v>47</v>
      </c>
      <c r="L36" s="52" t="s">
        <v>34</v>
      </c>
      <c r="M36" s="91"/>
    </row>
    <row r="37" spans="1:13" ht="13.5" thickBot="1">
      <c r="A37" s="85"/>
      <c r="B37" s="89"/>
      <c r="C37" s="104" t="s">
        <v>135</v>
      </c>
      <c r="D37" s="89"/>
      <c r="E37" s="105"/>
      <c r="F37" s="105"/>
      <c r="G37" s="203" t="s">
        <v>48</v>
      </c>
      <c r="H37" s="204"/>
      <c r="I37" s="204"/>
      <c r="J37" s="205"/>
      <c r="K37" s="81">
        <f>SUM(K17:K35)</f>
        <v>3.51</v>
      </c>
      <c r="L37" s="53">
        <f>SUM(L17:L35)</f>
        <v>194.06</v>
      </c>
      <c r="M37" s="91"/>
    </row>
    <row r="38" spans="1:13" ht="13.5" customHeight="1" thickBot="1">
      <c r="A38" s="85"/>
      <c r="B38" s="89"/>
      <c r="C38" s="48" t="s">
        <v>130</v>
      </c>
      <c r="D38" s="83">
        <v>1</v>
      </c>
      <c r="E38" s="105"/>
      <c r="F38" s="105"/>
      <c r="G38" s="206" t="s">
        <v>132</v>
      </c>
      <c r="H38" s="207"/>
      <c r="I38" s="207"/>
      <c r="J38" s="207"/>
      <c r="K38" s="207"/>
      <c r="L38" s="82">
        <f>+L37*D38</f>
        <v>194.06</v>
      </c>
      <c r="M38" s="91"/>
    </row>
    <row r="39" spans="1:13" ht="12.75">
      <c r="A39" s="85"/>
      <c r="B39" s="89"/>
      <c r="C39" s="106"/>
      <c r="D39" s="163"/>
      <c r="E39" s="105"/>
      <c r="F39" s="107"/>
      <c r="G39" s="108"/>
      <c r="H39" s="108"/>
      <c r="I39" s="108"/>
      <c r="J39" s="108"/>
      <c r="K39" s="109"/>
      <c r="L39" s="110"/>
      <c r="M39" s="91"/>
    </row>
    <row r="40" spans="1:13" ht="12.75">
      <c r="A40" s="85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91"/>
    </row>
    <row r="41" spans="1:13" ht="12.75">
      <c r="A41" s="85"/>
      <c r="B41" s="89"/>
      <c r="C41" s="111" t="s">
        <v>58</v>
      </c>
      <c r="D41" s="89"/>
      <c r="E41" s="89"/>
      <c r="F41" s="89"/>
      <c r="G41" s="89"/>
      <c r="H41" s="89"/>
      <c r="I41" s="89"/>
      <c r="J41" s="89"/>
      <c r="K41" s="89"/>
      <c r="L41" s="89"/>
      <c r="M41" s="91"/>
    </row>
    <row r="42" spans="1:13" ht="12.75">
      <c r="A42" s="85"/>
      <c r="B42" s="89"/>
      <c r="C42" s="111" t="s">
        <v>59</v>
      </c>
      <c r="D42" s="89"/>
      <c r="E42" s="89"/>
      <c r="F42" s="89"/>
      <c r="G42" s="89"/>
      <c r="H42" s="89"/>
      <c r="I42" s="89"/>
      <c r="J42" s="89"/>
      <c r="K42" s="89"/>
      <c r="L42" s="89"/>
      <c r="M42" s="91"/>
    </row>
    <row r="43" spans="1:13" ht="12.75">
      <c r="A43" s="85"/>
      <c r="B43" s="89"/>
      <c r="C43" s="111"/>
      <c r="D43" s="89"/>
      <c r="E43" s="89"/>
      <c r="F43" s="89"/>
      <c r="G43" s="89"/>
      <c r="H43" s="89"/>
      <c r="I43" s="89"/>
      <c r="J43" s="89"/>
      <c r="K43" s="89"/>
      <c r="L43" s="89"/>
      <c r="M43" s="91"/>
    </row>
    <row r="44" spans="1:13" ht="12.75">
      <c r="A44" s="85"/>
      <c r="B44" s="89"/>
      <c r="C44" s="161" t="s">
        <v>143</v>
      </c>
      <c r="D44" s="89"/>
      <c r="E44" s="89"/>
      <c r="F44" s="89"/>
      <c r="G44" s="89"/>
      <c r="H44" s="89"/>
      <c r="I44" s="89"/>
      <c r="J44" s="89"/>
      <c r="K44" s="89"/>
      <c r="L44" s="89"/>
      <c r="M44" s="91"/>
    </row>
    <row r="45" spans="1:13" ht="14.25" customHeight="1">
      <c r="A45" s="146"/>
      <c r="B45" s="112"/>
      <c r="C45" s="162" t="s">
        <v>145</v>
      </c>
      <c r="D45" s="112"/>
      <c r="E45" s="112"/>
      <c r="F45" s="112"/>
      <c r="G45" s="112"/>
      <c r="H45" s="112"/>
      <c r="I45" s="112"/>
      <c r="J45" s="112"/>
      <c r="K45" s="112"/>
      <c r="L45" s="112"/>
      <c r="M45" s="101"/>
    </row>
    <row r="46" ht="12.75">
      <c r="A46" s="13"/>
    </row>
    <row r="47" spans="1:13" ht="13.5" thickBot="1">
      <c r="A47" s="153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5"/>
    </row>
    <row r="48" spans="1:13" ht="12.75">
      <c r="A48" s="156"/>
      <c r="B48" s="157"/>
      <c r="C48" s="157"/>
      <c r="D48" s="201" t="s">
        <v>153</v>
      </c>
      <c r="E48" s="202"/>
      <c r="F48" s="199" t="s">
        <v>152</v>
      </c>
      <c r="G48" s="200"/>
      <c r="H48" s="166" t="s">
        <v>3</v>
      </c>
      <c r="I48" s="167" t="s">
        <v>3</v>
      </c>
      <c r="J48" s="166"/>
      <c r="K48" s="167" t="s">
        <v>28</v>
      </c>
      <c r="L48" s="168" t="s">
        <v>126</v>
      </c>
      <c r="M48" s="158"/>
    </row>
    <row r="49" spans="1:13" ht="12.75">
      <c r="A49" s="156"/>
      <c r="B49" s="157"/>
      <c r="C49" s="169" t="s">
        <v>155</v>
      </c>
      <c r="D49" s="170" t="s">
        <v>139</v>
      </c>
      <c r="E49" s="171" t="s">
        <v>151</v>
      </c>
      <c r="F49" s="171" t="s">
        <v>139</v>
      </c>
      <c r="G49" s="172" t="s">
        <v>151</v>
      </c>
      <c r="H49" s="173" t="s">
        <v>4</v>
      </c>
      <c r="I49" s="174" t="s">
        <v>5</v>
      </c>
      <c r="J49" s="175" t="s">
        <v>6</v>
      </c>
      <c r="K49" s="174" t="s">
        <v>35</v>
      </c>
      <c r="L49" s="176" t="s">
        <v>129</v>
      </c>
      <c r="M49" s="158"/>
    </row>
    <row r="50" spans="1:13" ht="12.75">
      <c r="A50" s="156"/>
      <c r="B50" s="157"/>
      <c r="C50" s="177" t="s">
        <v>136</v>
      </c>
      <c r="D50" s="178">
        <v>3</v>
      </c>
      <c r="E50" s="179">
        <v>10</v>
      </c>
      <c r="F50" s="179">
        <v>10</v>
      </c>
      <c r="G50" s="179">
        <v>10</v>
      </c>
      <c r="H50" s="180">
        <f aca="true" t="shared" si="0" ref="H50:H55">+D50+F50</f>
        <v>13</v>
      </c>
      <c r="I50" s="181">
        <f aca="true" t="shared" si="1" ref="I50:I55">+D50*E50+F50*G50</f>
        <v>130</v>
      </c>
      <c r="J50" s="182">
        <v>1</v>
      </c>
      <c r="K50" s="181">
        <f aca="true" t="shared" si="2" ref="K50:K55">+E50*$D$38</f>
        <v>10</v>
      </c>
      <c r="L50" s="183">
        <f aca="true" t="shared" si="3" ref="L50:L55">+I50*J50*$D$38</f>
        <v>130</v>
      </c>
      <c r="M50" s="158"/>
    </row>
    <row r="51" spans="1:13" ht="12.75">
      <c r="A51" s="156"/>
      <c r="B51" s="157"/>
      <c r="C51" s="184" t="s">
        <v>141</v>
      </c>
      <c r="D51" s="178">
        <v>0</v>
      </c>
      <c r="E51" s="179"/>
      <c r="F51" s="179">
        <v>0</v>
      </c>
      <c r="G51" s="179"/>
      <c r="H51" s="180">
        <f t="shared" si="0"/>
        <v>0</v>
      </c>
      <c r="I51" s="181">
        <f t="shared" si="1"/>
        <v>0</v>
      </c>
      <c r="J51" s="182">
        <v>1</v>
      </c>
      <c r="K51" s="181">
        <f t="shared" si="2"/>
        <v>0</v>
      </c>
      <c r="L51" s="183">
        <f t="shared" si="3"/>
        <v>0</v>
      </c>
      <c r="M51" s="158"/>
    </row>
    <row r="52" spans="1:13" ht="12.75">
      <c r="A52" s="156"/>
      <c r="B52" s="157"/>
      <c r="C52" s="177"/>
      <c r="D52" s="178">
        <v>0</v>
      </c>
      <c r="E52" s="179"/>
      <c r="F52" s="179">
        <v>0</v>
      </c>
      <c r="G52" s="179"/>
      <c r="H52" s="180">
        <f t="shared" si="0"/>
        <v>0</v>
      </c>
      <c r="I52" s="181">
        <f t="shared" si="1"/>
        <v>0</v>
      </c>
      <c r="J52" s="182">
        <v>1</v>
      </c>
      <c r="K52" s="181">
        <f t="shared" si="2"/>
        <v>0</v>
      </c>
      <c r="L52" s="183">
        <f t="shared" si="3"/>
        <v>0</v>
      </c>
      <c r="M52" s="158"/>
    </row>
    <row r="53" spans="1:13" ht="12.75">
      <c r="A53" s="156"/>
      <c r="B53" s="157"/>
      <c r="C53" s="177" t="s">
        <v>142</v>
      </c>
      <c r="D53" s="178">
        <v>0</v>
      </c>
      <c r="E53" s="179"/>
      <c r="F53" s="179">
        <v>10</v>
      </c>
      <c r="G53" s="179">
        <v>160</v>
      </c>
      <c r="H53" s="180">
        <f t="shared" si="0"/>
        <v>10</v>
      </c>
      <c r="I53" s="181">
        <f t="shared" si="1"/>
        <v>1600</v>
      </c>
      <c r="J53" s="182">
        <v>1</v>
      </c>
      <c r="K53" s="181">
        <f t="shared" si="2"/>
        <v>0</v>
      </c>
      <c r="L53" s="183">
        <f t="shared" si="3"/>
        <v>1600</v>
      </c>
      <c r="M53" s="158"/>
    </row>
    <row r="54" spans="1:13" ht="12.75">
      <c r="A54" s="156"/>
      <c r="B54" s="157"/>
      <c r="C54" s="177" t="s">
        <v>144</v>
      </c>
      <c r="D54" s="178">
        <v>0</v>
      </c>
      <c r="E54" s="179"/>
      <c r="F54" s="179">
        <v>0</v>
      </c>
      <c r="G54" s="179"/>
      <c r="H54" s="180">
        <f t="shared" si="0"/>
        <v>0</v>
      </c>
      <c r="I54" s="181">
        <f t="shared" si="1"/>
        <v>0</v>
      </c>
      <c r="J54" s="182">
        <v>1</v>
      </c>
      <c r="K54" s="181">
        <f t="shared" si="2"/>
        <v>0</v>
      </c>
      <c r="L54" s="183">
        <f t="shared" si="3"/>
        <v>0</v>
      </c>
      <c r="M54" s="158"/>
    </row>
    <row r="55" spans="1:13" ht="13.5" thickBot="1">
      <c r="A55" s="156"/>
      <c r="B55" s="157"/>
      <c r="C55" s="177" t="s">
        <v>149</v>
      </c>
      <c r="D55" s="185">
        <v>0</v>
      </c>
      <c r="E55" s="186"/>
      <c r="F55" s="186">
        <v>0</v>
      </c>
      <c r="G55" s="186"/>
      <c r="H55" s="187">
        <f t="shared" si="0"/>
        <v>0</v>
      </c>
      <c r="I55" s="188">
        <f t="shared" si="1"/>
        <v>0</v>
      </c>
      <c r="J55" s="189">
        <v>1</v>
      </c>
      <c r="K55" s="188">
        <f t="shared" si="2"/>
        <v>0</v>
      </c>
      <c r="L55" s="190">
        <f t="shared" si="3"/>
        <v>0</v>
      </c>
      <c r="M55" s="158"/>
    </row>
    <row r="56" spans="1:13" ht="12.75">
      <c r="A56" s="15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8"/>
    </row>
    <row r="57" spans="1:13" ht="12.75">
      <c r="A57" s="191"/>
      <c r="B57" s="157"/>
      <c r="C57" s="193" t="s">
        <v>154</v>
      </c>
      <c r="D57" s="157"/>
      <c r="E57" s="157"/>
      <c r="F57" s="157"/>
      <c r="G57" s="157"/>
      <c r="H57" s="157"/>
      <c r="I57" s="157"/>
      <c r="J57" s="157"/>
      <c r="K57" s="157"/>
      <c r="L57" s="157"/>
      <c r="M57" s="158"/>
    </row>
    <row r="58" spans="1:13" ht="12.75">
      <c r="A58" s="191"/>
      <c r="B58" s="157"/>
      <c r="C58" s="193" t="s">
        <v>156</v>
      </c>
      <c r="D58" s="157"/>
      <c r="E58" s="157"/>
      <c r="F58" s="157"/>
      <c r="G58" s="157"/>
      <c r="H58" s="157"/>
      <c r="I58" s="157"/>
      <c r="J58" s="157"/>
      <c r="K58" s="157"/>
      <c r="L58" s="157"/>
      <c r="M58" s="158"/>
    </row>
    <row r="59" spans="1:13" ht="12.75">
      <c r="A59" s="192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60"/>
    </row>
    <row r="323" ht="12.75">
      <c r="A323" t="b">
        <v>1</v>
      </c>
    </row>
  </sheetData>
  <sheetProtection/>
  <mergeCells count="8">
    <mergeCell ref="F48:G48"/>
    <mergeCell ref="D48:E48"/>
    <mergeCell ref="G37:J37"/>
    <mergeCell ref="G38:K38"/>
    <mergeCell ref="B14:B15"/>
    <mergeCell ref="C14:C15"/>
    <mergeCell ref="D14:D15"/>
    <mergeCell ref="E14:F15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paperSize="9" scale="1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7:Q9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3.7109375" style="0" customWidth="1"/>
    <col min="3" max="3" width="30.140625" style="0" bestFit="1" customWidth="1"/>
    <col min="5" max="5" width="10.140625" style="0" customWidth="1"/>
    <col min="6" max="6" width="8.00390625" style="0" customWidth="1"/>
    <col min="7" max="7" width="9.421875" style="0" customWidth="1"/>
    <col min="8" max="8" width="8.00390625" style="0" customWidth="1"/>
    <col min="9" max="15" width="9.00390625" style="0" customWidth="1"/>
    <col min="16" max="16" width="4.00390625" style="0" customWidth="1"/>
  </cols>
  <sheetData>
    <row r="7" ht="12.75">
      <c r="C7" s="14"/>
    </row>
    <row r="8" ht="12.75">
      <c r="A8" s="13"/>
    </row>
    <row r="9" spans="1:16" ht="12.75">
      <c r="A9" s="113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7"/>
    </row>
    <row r="10" spans="1:16" ht="12.75">
      <c r="A10" s="92"/>
      <c r="B10" s="89"/>
      <c r="C10" s="114" t="s">
        <v>60</v>
      </c>
      <c r="D10" s="89"/>
      <c r="E10" s="89"/>
      <c r="F10" s="89"/>
      <c r="G10" s="89"/>
      <c r="H10" s="89"/>
      <c r="I10" s="89"/>
      <c r="J10" s="89"/>
      <c r="K10" s="89"/>
      <c r="L10" s="148" t="s">
        <v>140</v>
      </c>
      <c r="M10" s="196">
        <v>34.18</v>
      </c>
      <c r="N10" s="196">
        <v>29.57</v>
      </c>
      <c r="O10" s="150" t="s">
        <v>139</v>
      </c>
      <c r="P10" s="91"/>
    </row>
    <row r="11" spans="1:16" ht="13.5" thickBot="1">
      <c r="A11" s="92"/>
      <c r="B11" s="89"/>
      <c r="C11" s="94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1"/>
    </row>
    <row r="12" spans="1:16" ht="12.75" customHeight="1">
      <c r="A12" s="102"/>
      <c r="B12" s="208"/>
      <c r="C12" s="216" t="s">
        <v>0</v>
      </c>
      <c r="D12" s="217" t="s">
        <v>36</v>
      </c>
      <c r="E12" s="37" t="s">
        <v>64</v>
      </c>
      <c r="F12" s="218" t="s">
        <v>83</v>
      </c>
      <c r="G12" s="219"/>
      <c r="H12" s="39" t="s">
        <v>61</v>
      </c>
      <c r="I12" s="58" t="s">
        <v>86</v>
      </c>
      <c r="J12" s="68" t="s">
        <v>84</v>
      </c>
      <c r="K12" s="227" t="s">
        <v>85</v>
      </c>
      <c r="L12" s="228"/>
      <c r="M12" s="228" t="s">
        <v>87</v>
      </c>
      <c r="N12" s="229"/>
      <c r="O12" s="64" t="s">
        <v>3</v>
      </c>
      <c r="P12" s="91"/>
    </row>
    <row r="13" spans="1:16" ht="12.75">
      <c r="A13" s="102"/>
      <c r="B13" s="208"/>
      <c r="C13" s="216"/>
      <c r="D13" s="217"/>
      <c r="E13" s="42" t="s">
        <v>65</v>
      </c>
      <c r="F13" s="42"/>
      <c r="G13" s="42"/>
      <c r="H13" s="43" t="s">
        <v>62</v>
      </c>
      <c r="I13" s="59" t="s">
        <v>43</v>
      </c>
      <c r="J13" s="69" t="s">
        <v>2</v>
      </c>
      <c r="K13" s="41" t="s">
        <v>4</v>
      </c>
      <c r="L13" s="2" t="s">
        <v>5</v>
      </c>
      <c r="M13" s="44" t="s">
        <v>41</v>
      </c>
      <c r="N13" s="70" t="s">
        <v>42</v>
      </c>
      <c r="O13" s="65" t="s">
        <v>28</v>
      </c>
      <c r="P13" s="91"/>
    </row>
    <row r="14" spans="1:16" ht="12.75">
      <c r="A14" s="102"/>
      <c r="B14" s="1"/>
      <c r="C14" s="33" t="s">
        <v>8</v>
      </c>
      <c r="D14" s="3"/>
      <c r="E14" s="3"/>
      <c r="F14" s="40" t="s">
        <v>68</v>
      </c>
      <c r="G14" s="40" t="s">
        <v>99</v>
      </c>
      <c r="H14" s="40"/>
      <c r="I14" s="60" t="s">
        <v>76</v>
      </c>
      <c r="J14" s="71"/>
      <c r="K14" s="40"/>
      <c r="L14" s="40"/>
      <c r="M14" s="40" t="s">
        <v>40</v>
      </c>
      <c r="N14" s="72" t="s">
        <v>39</v>
      </c>
      <c r="O14" s="66"/>
      <c r="P14" s="91"/>
    </row>
    <row r="15" spans="1:16" ht="12.75">
      <c r="A15" s="102"/>
      <c r="B15" s="4"/>
      <c r="C15" s="34" t="s">
        <v>9</v>
      </c>
      <c r="D15" s="11" t="s">
        <v>29</v>
      </c>
      <c r="E15" s="11" t="s">
        <v>63</v>
      </c>
      <c r="F15" s="11" t="s">
        <v>67</v>
      </c>
      <c r="G15" s="11" t="s">
        <v>66</v>
      </c>
      <c r="H15" s="11">
        <v>100</v>
      </c>
      <c r="I15" s="61">
        <v>84</v>
      </c>
      <c r="J15" s="74">
        <v>1.18</v>
      </c>
      <c r="K15" s="75">
        <v>20.48</v>
      </c>
      <c r="L15" s="75">
        <v>24.2</v>
      </c>
      <c r="M15" s="194">
        <v>64.58</v>
      </c>
      <c r="N15" s="195">
        <v>59.13</v>
      </c>
      <c r="O15" s="67">
        <f>IF(+'Opción 07'!$H$12,M15,N15)</f>
        <v>64.58</v>
      </c>
      <c r="P15" s="91"/>
    </row>
    <row r="16" spans="1:16" ht="12.75">
      <c r="A16" s="102"/>
      <c r="B16" s="4"/>
      <c r="C16" s="34" t="s">
        <v>9</v>
      </c>
      <c r="D16" s="11"/>
      <c r="E16" s="11"/>
      <c r="F16" s="11"/>
      <c r="G16" s="11"/>
      <c r="H16" s="11"/>
      <c r="I16" s="61"/>
      <c r="J16" s="74"/>
      <c r="K16" s="75"/>
      <c r="L16" s="75"/>
      <c r="M16" s="75"/>
      <c r="N16" s="76"/>
      <c r="O16" s="67"/>
      <c r="P16" s="91"/>
    </row>
    <row r="17" spans="1:16" ht="13.5" customHeight="1">
      <c r="A17" s="102"/>
      <c r="B17" s="4"/>
      <c r="C17" s="34" t="s">
        <v>10</v>
      </c>
      <c r="D17" s="11"/>
      <c r="E17" s="11"/>
      <c r="F17" s="11"/>
      <c r="G17" s="11"/>
      <c r="H17" s="11"/>
      <c r="I17" s="61"/>
      <c r="J17" s="74"/>
      <c r="K17" s="75"/>
      <c r="L17" s="75"/>
      <c r="M17" s="75"/>
      <c r="N17" s="76"/>
      <c r="O17" s="67"/>
      <c r="P17" s="91"/>
    </row>
    <row r="18" spans="1:16" ht="12.75">
      <c r="A18" s="102"/>
      <c r="B18" s="4"/>
      <c r="C18" s="34" t="s">
        <v>11</v>
      </c>
      <c r="D18" s="11" t="s">
        <v>88</v>
      </c>
      <c r="E18" s="11" t="s">
        <v>70</v>
      </c>
      <c r="F18" s="11" t="s">
        <v>71</v>
      </c>
      <c r="G18" s="11" t="s">
        <v>74</v>
      </c>
      <c r="H18" s="11">
        <v>110</v>
      </c>
      <c r="I18" s="61">
        <v>103</v>
      </c>
      <c r="J18" s="74">
        <v>18.3</v>
      </c>
      <c r="K18" s="75">
        <v>8.41</v>
      </c>
      <c r="L18" s="75">
        <v>8.14</v>
      </c>
      <c r="M18" s="194">
        <v>41.23</v>
      </c>
      <c r="N18" s="195">
        <v>36.77</v>
      </c>
      <c r="O18" s="67">
        <f>IF(+'Opción 07'!$H$12,M18,N18)</f>
        <v>41.23</v>
      </c>
      <c r="P18" s="91"/>
    </row>
    <row r="19" spans="1:16" ht="12.75">
      <c r="A19" s="102"/>
      <c r="B19" s="4"/>
      <c r="C19" s="34" t="s">
        <v>12</v>
      </c>
      <c r="D19" s="11"/>
      <c r="E19" s="11"/>
      <c r="F19" s="11"/>
      <c r="G19" s="11"/>
      <c r="H19" s="11"/>
      <c r="I19" s="61"/>
      <c r="J19" s="74"/>
      <c r="K19" s="75"/>
      <c r="L19" s="75"/>
      <c r="M19" s="75"/>
      <c r="N19" s="76"/>
      <c r="O19" s="67"/>
      <c r="P19" s="91"/>
    </row>
    <row r="20" spans="1:16" ht="12.75">
      <c r="A20" s="102"/>
      <c r="B20" s="1"/>
      <c r="C20" s="33" t="s">
        <v>13</v>
      </c>
      <c r="D20" s="11"/>
      <c r="E20" s="11"/>
      <c r="F20" s="11"/>
      <c r="G20" s="11"/>
      <c r="H20" s="11"/>
      <c r="I20" s="61"/>
      <c r="J20" s="74"/>
      <c r="K20" s="75"/>
      <c r="L20" s="75"/>
      <c r="M20" s="75"/>
      <c r="N20" s="76"/>
      <c r="O20" s="67"/>
      <c r="P20" s="91"/>
    </row>
    <row r="21" spans="1:16" ht="12.75">
      <c r="A21" s="102"/>
      <c r="B21" s="5"/>
      <c r="C21" s="34" t="s">
        <v>14</v>
      </c>
      <c r="D21" s="11" t="s">
        <v>72</v>
      </c>
      <c r="E21" s="11" t="s">
        <v>69</v>
      </c>
      <c r="F21" s="11" t="s">
        <v>73</v>
      </c>
      <c r="G21" s="11" t="s">
        <v>75</v>
      </c>
      <c r="H21" s="11">
        <v>95</v>
      </c>
      <c r="I21" s="61">
        <v>268</v>
      </c>
      <c r="J21" s="74">
        <v>0.37</v>
      </c>
      <c r="K21" s="75">
        <v>18.3</v>
      </c>
      <c r="L21" s="75">
        <v>6.8</v>
      </c>
      <c r="M21" s="194">
        <v>18.91</v>
      </c>
      <c r="N21" s="195">
        <v>17.18</v>
      </c>
      <c r="O21" s="67">
        <f>IF(+'Opción 07'!$H$12,M21,N21)</f>
        <v>18.91</v>
      </c>
      <c r="P21" s="91"/>
    </row>
    <row r="22" spans="1:16" ht="12.75">
      <c r="A22" s="102"/>
      <c r="B22" s="5"/>
      <c r="C22" s="34" t="s">
        <v>15</v>
      </c>
      <c r="D22" s="11" t="s">
        <v>72</v>
      </c>
      <c r="E22" s="11" t="s">
        <v>77</v>
      </c>
      <c r="F22" s="11" t="s">
        <v>78</v>
      </c>
      <c r="G22" s="11" t="s">
        <v>75</v>
      </c>
      <c r="H22" s="11">
        <v>110</v>
      </c>
      <c r="I22" s="61">
        <v>383</v>
      </c>
      <c r="J22" s="74">
        <v>0.29</v>
      </c>
      <c r="K22" s="75">
        <v>14.65</v>
      </c>
      <c r="L22" s="75">
        <v>4.26</v>
      </c>
      <c r="M22" s="194">
        <v>12.72</v>
      </c>
      <c r="N22" s="195">
        <v>11.38</v>
      </c>
      <c r="O22" s="67">
        <f>IF(+'Opción 07'!$H$12,M22,N22)</f>
        <v>12.72</v>
      </c>
      <c r="P22" s="91"/>
    </row>
    <row r="23" spans="1:16" ht="12.75">
      <c r="A23" s="102"/>
      <c r="B23" s="5"/>
      <c r="C23" s="34" t="s">
        <v>79</v>
      </c>
      <c r="D23" s="11"/>
      <c r="E23" s="11"/>
      <c r="F23" s="11"/>
      <c r="G23" s="11"/>
      <c r="H23" s="11"/>
      <c r="I23" s="61"/>
      <c r="J23" s="74"/>
      <c r="K23" s="75"/>
      <c r="L23" s="75"/>
      <c r="M23" s="75"/>
      <c r="N23" s="76"/>
      <c r="O23" s="67"/>
      <c r="P23" s="91"/>
    </row>
    <row r="24" spans="1:16" ht="12.75">
      <c r="A24" s="102"/>
      <c r="B24" s="5"/>
      <c r="C24" s="34" t="s">
        <v>16</v>
      </c>
      <c r="D24" s="11"/>
      <c r="E24" s="11"/>
      <c r="F24" s="11"/>
      <c r="G24" s="11"/>
      <c r="H24" s="11"/>
      <c r="I24" s="61"/>
      <c r="J24" s="74"/>
      <c r="K24" s="75"/>
      <c r="L24" s="75"/>
      <c r="M24" s="75"/>
      <c r="N24" s="76"/>
      <c r="O24" s="67"/>
      <c r="P24" s="91"/>
    </row>
    <row r="25" spans="1:16" ht="12.75">
      <c r="A25" s="102"/>
      <c r="B25" s="5"/>
      <c r="C25" s="34" t="s">
        <v>131</v>
      </c>
      <c r="D25" s="11" t="s">
        <v>80</v>
      </c>
      <c r="E25" s="11" t="s">
        <v>81</v>
      </c>
      <c r="F25" s="11" t="s">
        <v>78</v>
      </c>
      <c r="G25" s="11" t="s">
        <v>82</v>
      </c>
      <c r="H25" s="11">
        <v>95</v>
      </c>
      <c r="I25" s="61">
        <v>128</v>
      </c>
      <c r="J25" s="74">
        <v>0.31</v>
      </c>
      <c r="K25" s="75">
        <v>10.02</v>
      </c>
      <c r="L25" s="75">
        <v>3.13</v>
      </c>
      <c r="M25" s="194">
        <v>10.86</v>
      </c>
      <c r="N25" s="195">
        <v>9.42</v>
      </c>
      <c r="O25" s="67">
        <f>IF(+'Opción 07'!$H$12,M25,N25)</f>
        <v>10.86</v>
      </c>
      <c r="P25" s="91"/>
    </row>
    <row r="26" spans="1:16" ht="12.75">
      <c r="A26" s="102"/>
      <c r="B26" s="6"/>
      <c r="C26" s="33" t="s">
        <v>17</v>
      </c>
      <c r="D26" s="11"/>
      <c r="E26" s="11"/>
      <c r="F26" s="11"/>
      <c r="G26" s="11"/>
      <c r="H26" s="11"/>
      <c r="I26" s="61"/>
      <c r="J26" s="74"/>
      <c r="K26" s="75"/>
      <c r="L26" s="75"/>
      <c r="M26" s="75"/>
      <c r="N26" s="76"/>
      <c r="O26" s="67"/>
      <c r="P26" s="91"/>
    </row>
    <row r="27" spans="1:16" ht="12.75">
      <c r="A27" s="102"/>
      <c r="B27" s="16"/>
      <c r="C27" s="34" t="s">
        <v>146</v>
      </c>
      <c r="D27" s="11" t="s">
        <v>90</v>
      </c>
      <c r="E27" s="11" t="s">
        <v>91</v>
      </c>
      <c r="F27" s="11" t="s">
        <v>89</v>
      </c>
      <c r="G27" s="11" t="s">
        <v>120</v>
      </c>
      <c r="H27" s="11">
        <v>44</v>
      </c>
      <c r="I27" s="61">
        <v>168</v>
      </c>
      <c r="J27" s="74">
        <v>0.6</v>
      </c>
      <c r="K27" s="75">
        <v>16.81</v>
      </c>
      <c r="L27" s="75">
        <v>10</v>
      </c>
      <c r="M27" s="194">
        <v>27.35</v>
      </c>
      <c r="N27" s="195">
        <v>24.61</v>
      </c>
      <c r="O27" s="67">
        <f>IF(+'Opción 07'!$H$12,M27,N27)</f>
        <v>27.35</v>
      </c>
      <c r="P27" s="91"/>
    </row>
    <row r="28" spans="1:17" ht="12.75">
      <c r="A28" s="102"/>
      <c r="B28" s="16"/>
      <c r="C28" s="34" t="s">
        <v>18</v>
      </c>
      <c r="D28" s="11"/>
      <c r="E28" s="11"/>
      <c r="F28" s="11"/>
      <c r="G28" s="11"/>
      <c r="H28" s="11"/>
      <c r="I28" s="61"/>
      <c r="J28" s="74"/>
      <c r="K28" s="75"/>
      <c r="L28" s="75"/>
      <c r="M28" s="75"/>
      <c r="N28" s="76"/>
      <c r="O28" s="67"/>
      <c r="P28" s="115"/>
      <c r="Q28" s="15"/>
    </row>
    <row r="29" spans="1:16" ht="12.75">
      <c r="A29" s="102"/>
      <c r="B29" s="16"/>
      <c r="C29" s="34" t="s">
        <v>19</v>
      </c>
      <c r="D29" s="11"/>
      <c r="E29" s="11"/>
      <c r="F29" s="11"/>
      <c r="G29" s="11"/>
      <c r="H29" s="11"/>
      <c r="I29" s="61"/>
      <c r="J29" s="74"/>
      <c r="K29" s="75"/>
      <c r="L29" s="75"/>
      <c r="M29" s="75"/>
      <c r="N29" s="76"/>
      <c r="O29" s="67"/>
      <c r="P29" s="91"/>
    </row>
    <row r="30" spans="1:16" ht="12.75">
      <c r="A30" s="102"/>
      <c r="B30" s="16"/>
      <c r="C30" s="34" t="s">
        <v>19</v>
      </c>
      <c r="D30" s="11"/>
      <c r="E30" s="11"/>
      <c r="F30" s="11"/>
      <c r="G30" s="11"/>
      <c r="H30" s="11"/>
      <c r="I30" s="61"/>
      <c r="J30" s="74"/>
      <c r="K30" s="75"/>
      <c r="L30" s="75"/>
      <c r="M30" s="75"/>
      <c r="N30" s="76"/>
      <c r="O30" s="67"/>
      <c r="P30" s="91"/>
    </row>
    <row r="31" spans="1:16" ht="12.75">
      <c r="A31" s="102"/>
      <c r="B31" s="16"/>
      <c r="C31" s="34" t="s">
        <v>20</v>
      </c>
      <c r="D31" s="11"/>
      <c r="E31" s="11"/>
      <c r="F31" s="11"/>
      <c r="G31" s="11"/>
      <c r="H31" s="11"/>
      <c r="I31" s="61"/>
      <c r="J31" s="74"/>
      <c r="K31" s="75"/>
      <c r="L31" s="75"/>
      <c r="M31" s="75"/>
      <c r="N31" s="76"/>
      <c r="O31" s="67"/>
      <c r="P31" s="91"/>
    </row>
    <row r="32" spans="1:16" ht="12.75">
      <c r="A32" s="102"/>
      <c r="B32" s="16"/>
      <c r="C32" s="34" t="s">
        <v>21</v>
      </c>
      <c r="D32" s="11"/>
      <c r="E32" s="11"/>
      <c r="F32" s="11"/>
      <c r="G32" s="11"/>
      <c r="H32" s="11"/>
      <c r="I32" s="61"/>
      <c r="J32" s="74"/>
      <c r="K32" s="75"/>
      <c r="L32" s="75"/>
      <c r="M32" s="75"/>
      <c r="N32" s="76"/>
      <c r="O32" s="67"/>
      <c r="P32" s="91"/>
    </row>
    <row r="33" spans="1:16" ht="12.75">
      <c r="A33" s="102"/>
      <c r="B33" s="6"/>
      <c r="C33" s="33" t="s">
        <v>22</v>
      </c>
      <c r="D33" s="11"/>
      <c r="E33" s="11"/>
      <c r="F33" s="11"/>
      <c r="G33" s="11"/>
      <c r="H33" s="11"/>
      <c r="I33" s="61"/>
      <c r="J33" s="74"/>
      <c r="K33" s="75"/>
      <c r="L33" s="75"/>
      <c r="M33" s="75"/>
      <c r="N33" s="76"/>
      <c r="O33" s="67"/>
      <c r="P33" s="91"/>
    </row>
    <row r="34" spans="1:16" ht="12.75">
      <c r="A34" s="102"/>
      <c r="B34" s="7"/>
      <c r="C34" s="34" t="s">
        <v>31</v>
      </c>
      <c r="D34" s="164" t="s">
        <v>92</v>
      </c>
      <c r="E34" s="164" t="s">
        <v>94</v>
      </c>
      <c r="F34" s="164" t="s">
        <v>150</v>
      </c>
      <c r="G34" s="164" t="s">
        <v>93</v>
      </c>
      <c r="H34" s="164">
        <v>30</v>
      </c>
      <c r="I34" s="165">
        <v>200</v>
      </c>
      <c r="J34" s="74">
        <v>0.2</v>
      </c>
      <c r="K34" s="75">
        <v>18.03</v>
      </c>
      <c r="L34" s="75">
        <v>3.61</v>
      </c>
      <c r="M34" s="194">
        <v>8.55</v>
      </c>
      <c r="N34" s="195">
        <v>7.63</v>
      </c>
      <c r="O34" s="67">
        <f>IF(+'Opción 07'!$H$12,M34,N34)</f>
        <v>8.55</v>
      </c>
      <c r="P34" s="91"/>
    </row>
    <row r="35" spans="1:16" ht="12.75">
      <c r="A35" s="102"/>
      <c r="B35" s="7"/>
      <c r="C35" s="34" t="s">
        <v>133</v>
      </c>
      <c r="D35" s="164"/>
      <c r="E35" s="164"/>
      <c r="F35" s="164"/>
      <c r="G35" s="164"/>
      <c r="H35" s="164"/>
      <c r="I35" s="165"/>
      <c r="J35" s="74"/>
      <c r="K35" s="75"/>
      <c r="L35" s="75"/>
      <c r="M35" s="75"/>
      <c r="N35" s="76"/>
      <c r="O35" s="67"/>
      <c r="P35" s="91"/>
    </row>
    <row r="36" spans="1:16" ht="12.75">
      <c r="A36" s="102"/>
      <c r="B36" s="7"/>
      <c r="C36" s="34" t="s">
        <v>49</v>
      </c>
      <c r="D36" s="11" t="s">
        <v>30</v>
      </c>
      <c r="E36" s="11" t="s">
        <v>96</v>
      </c>
      <c r="F36" s="11" t="s">
        <v>95</v>
      </c>
      <c r="G36" s="11" t="s">
        <v>30</v>
      </c>
      <c r="H36" s="11">
        <v>111</v>
      </c>
      <c r="I36" s="61">
        <v>140</v>
      </c>
      <c r="J36" s="74">
        <v>0.71</v>
      </c>
      <c r="K36" s="75">
        <v>10.06</v>
      </c>
      <c r="L36" s="75">
        <v>7.18</v>
      </c>
      <c r="M36" s="194">
        <v>28</v>
      </c>
      <c r="N36" s="195">
        <v>24.71</v>
      </c>
      <c r="O36" s="67">
        <f>IF(+'Opción 07'!$H$12,M36,N36)</f>
        <v>28</v>
      </c>
      <c r="P36" s="91"/>
    </row>
    <row r="37" spans="1:16" ht="12.75">
      <c r="A37" s="102"/>
      <c r="B37" s="7"/>
      <c r="C37" s="34" t="s">
        <v>23</v>
      </c>
      <c r="D37" s="11"/>
      <c r="E37" s="11"/>
      <c r="F37" s="11"/>
      <c r="G37" s="11"/>
      <c r="H37" s="11"/>
      <c r="I37" s="61"/>
      <c r="J37" s="74"/>
      <c r="K37" s="75"/>
      <c r="L37" s="75"/>
      <c r="M37" s="75"/>
      <c r="N37" s="76"/>
      <c r="O37" s="67"/>
      <c r="P37" s="91"/>
    </row>
    <row r="38" spans="1:16" ht="12.75">
      <c r="A38" s="102"/>
      <c r="B38" s="6"/>
      <c r="C38" s="33" t="s">
        <v>24</v>
      </c>
      <c r="D38" s="11"/>
      <c r="E38" s="11"/>
      <c r="F38" s="11"/>
      <c r="G38" s="11"/>
      <c r="H38" s="11"/>
      <c r="I38" s="61"/>
      <c r="J38" s="74"/>
      <c r="K38" s="75"/>
      <c r="L38" s="75"/>
      <c r="M38" s="75"/>
      <c r="N38" s="76"/>
      <c r="O38" s="67"/>
      <c r="P38" s="91"/>
    </row>
    <row r="39" spans="1:16" ht="12.75">
      <c r="A39" s="102"/>
      <c r="B39" s="8"/>
      <c r="C39" s="34" t="s">
        <v>32</v>
      </c>
      <c r="D39" s="164" t="s">
        <v>150</v>
      </c>
      <c r="E39" s="164" t="s">
        <v>100</v>
      </c>
      <c r="F39" s="164" t="s">
        <v>150</v>
      </c>
      <c r="G39" s="164" t="s">
        <v>93</v>
      </c>
      <c r="H39" s="164">
        <v>19</v>
      </c>
      <c r="I39" s="165">
        <v>250</v>
      </c>
      <c r="J39" s="197">
        <v>0.2</v>
      </c>
      <c r="K39" s="75">
        <v>14.6</v>
      </c>
      <c r="L39" s="75">
        <v>2.92</v>
      </c>
      <c r="M39" s="194">
        <v>8.75</v>
      </c>
      <c r="N39" s="195">
        <v>7.83</v>
      </c>
      <c r="O39" s="67">
        <f>IF(+'Opción 07'!$H$12,M39,N39)</f>
        <v>8.75</v>
      </c>
      <c r="P39" s="91"/>
    </row>
    <row r="40" spans="1:16" ht="12.75">
      <c r="A40" s="102"/>
      <c r="B40" s="8"/>
      <c r="C40" s="34" t="s">
        <v>33</v>
      </c>
      <c r="D40" s="11"/>
      <c r="E40" s="11"/>
      <c r="F40" s="11"/>
      <c r="G40" s="11"/>
      <c r="H40" s="11"/>
      <c r="I40" s="61"/>
      <c r="J40" s="74"/>
      <c r="K40" s="75"/>
      <c r="L40" s="75"/>
      <c r="M40" s="75"/>
      <c r="N40" s="76"/>
      <c r="O40" s="67"/>
      <c r="P40" s="91"/>
    </row>
    <row r="41" spans="1:16" ht="12.75">
      <c r="A41" s="102"/>
      <c r="B41" s="8"/>
      <c r="C41" s="34" t="s">
        <v>97</v>
      </c>
      <c r="D41" s="11" t="s">
        <v>101</v>
      </c>
      <c r="E41" s="11" t="s">
        <v>94</v>
      </c>
      <c r="F41" s="11" t="s">
        <v>102</v>
      </c>
      <c r="G41" s="11" t="s">
        <v>103</v>
      </c>
      <c r="H41" s="11">
        <v>50</v>
      </c>
      <c r="I41" s="61">
        <v>30</v>
      </c>
      <c r="J41" s="74">
        <v>1.67</v>
      </c>
      <c r="K41" s="75">
        <v>9.24</v>
      </c>
      <c r="L41" s="75">
        <v>15.4</v>
      </c>
      <c r="M41" s="194">
        <v>43.74</v>
      </c>
      <c r="N41" s="195">
        <v>39.26</v>
      </c>
      <c r="O41" s="67">
        <f>IF(+'Opción 07'!$H$12,M41,N41)</f>
        <v>43.74</v>
      </c>
      <c r="P41" s="91"/>
    </row>
    <row r="42" spans="1:16" ht="12.75">
      <c r="A42" s="102"/>
      <c r="B42" s="8"/>
      <c r="C42" s="34" t="s">
        <v>98</v>
      </c>
      <c r="D42" s="11" t="s">
        <v>106</v>
      </c>
      <c r="E42" s="11" t="s">
        <v>94</v>
      </c>
      <c r="F42" s="11" t="s">
        <v>104</v>
      </c>
      <c r="G42" s="11" t="s">
        <v>105</v>
      </c>
      <c r="H42" s="11">
        <v>90</v>
      </c>
      <c r="I42" s="61">
        <v>120</v>
      </c>
      <c r="J42" s="74">
        <v>0.83</v>
      </c>
      <c r="K42" s="75">
        <v>20.58</v>
      </c>
      <c r="L42" s="75">
        <v>17.2</v>
      </c>
      <c r="M42" s="194">
        <v>38.51</v>
      </c>
      <c r="N42" s="195">
        <v>35.63</v>
      </c>
      <c r="O42" s="67">
        <f>IF(+'Opción 07'!$H$12,M42,N42)</f>
        <v>38.51</v>
      </c>
      <c r="P42" s="91"/>
    </row>
    <row r="43" spans="1:16" ht="12.75">
      <c r="A43" s="102"/>
      <c r="B43" s="8"/>
      <c r="C43" s="34" t="s">
        <v>147</v>
      </c>
      <c r="D43" s="11" t="s">
        <v>107</v>
      </c>
      <c r="E43" s="11" t="s">
        <v>108</v>
      </c>
      <c r="F43" s="11" t="s">
        <v>107</v>
      </c>
      <c r="G43" s="11" t="s">
        <v>109</v>
      </c>
      <c r="H43" s="11">
        <v>36</v>
      </c>
      <c r="I43" s="61">
        <v>90</v>
      </c>
      <c r="J43" s="74">
        <v>0.28</v>
      </c>
      <c r="K43" s="75">
        <v>10.44</v>
      </c>
      <c r="L43" s="75">
        <v>2.9</v>
      </c>
      <c r="M43" s="194">
        <v>5.76</v>
      </c>
      <c r="N43" s="195">
        <v>5.23</v>
      </c>
      <c r="O43" s="67">
        <f>IF(+'Opción 07'!$H$12,M43,N43)</f>
        <v>5.76</v>
      </c>
      <c r="P43" s="91"/>
    </row>
    <row r="44" spans="1:16" ht="12.75">
      <c r="A44" s="102"/>
      <c r="B44" s="6"/>
      <c r="C44" s="33" t="s">
        <v>25</v>
      </c>
      <c r="D44" s="11"/>
      <c r="E44" s="11"/>
      <c r="F44" s="11"/>
      <c r="G44" s="11"/>
      <c r="H44" s="11"/>
      <c r="I44" s="62"/>
      <c r="J44" s="74"/>
      <c r="K44" s="75"/>
      <c r="L44" s="75"/>
      <c r="M44" s="75"/>
      <c r="N44" s="76"/>
      <c r="O44" s="67"/>
      <c r="P44" s="91"/>
    </row>
    <row r="45" spans="1:16" ht="12.75">
      <c r="A45" s="102"/>
      <c r="B45" s="45"/>
      <c r="C45" s="34" t="s">
        <v>110</v>
      </c>
      <c r="D45" s="11"/>
      <c r="E45" s="11"/>
      <c r="F45" s="11"/>
      <c r="G45" s="11"/>
      <c r="H45" s="11"/>
      <c r="I45" s="63"/>
      <c r="J45" s="74"/>
      <c r="K45" s="75"/>
      <c r="L45" s="75"/>
      <c r="M45" s="75"/>
      <c r="N45" s="76"/>
      <c r="O45" s="67"/>
      <c r="P45" s="91"/>
    </row>
    <row r="46" spans="1:16" ht="12.75">
      <c r="A46" s="102"/>
      <c r="B46" s="45"/>
      <c r="C46" s="34" t="s">
        <v>111</v>
      </c>
      <c r="D46" s="11"/>
      <c r="E46" s="11"/>
      <c r="F46" s="11"/>
      <c r="G46" s="11"/>
      <c r="H46" s="11"/>
      <c r="I46" s="63"/>
      <c r="J46" s="74"/>
      <c r="K46" s="75"/>
      <c r="L46" s="75"/>
      <c r="M46" s="75"/>
      <c r="N46" s="76"/>
      <c r="O46" s="67"/>
      <c r="P46" s="91"/>
    </row>
    <row r="47" spans="1:16" ht="12.75">
      <c r="A47" s="102"/>
      <c r="B47" s="9"/>
      <c r="C47" s="34" t="s">
        <v>26</v>
      </c>
      <c r="D47" s="11"/>
      <c r="E47" s="47"/>
      <c r="F47" s="11"/>
      <c r="G47" s="11"/>
      <c r="H47" s="11"/>
      <c r="I47" s="63"/>
      <c r="J47" s="74"/>
      <c r="K47" s="75"/>
      <c r="L47" s="75"/>
      <c r="M47" s="75"/>
      <c r="N47" s="76"/>
      <c r="O47" s="67"/>
      <c r="P47" s="91"/>
    </row>
    <row r="48" spans="1:16" ht="12.75">
      <c r="A48" s="102"/>
      <c r="B48" s="9"/>
      <c r="C48" s="34" t="s">
        <v>114</v>
      </c>
      <c r="D48" s="11"/>
      <c r="E48" s="11"/>
      <c r="F48" s="11"/>
      <c r="G48" s="11"/>
      <c r="H48" s="11"/>
      <c r="I48" s="63"/>
      <c r="J48" s="74"/>
      <c r="K48" s="75"/>
      <c r="L48" s="75"/>
      <c r="M48" s="75"/>
      <c r="N48" s="76"/>
      <c r="O48" s="67"/>
      <c r="P48" s="91"/>
    </row>
    <row r="49" spans="1:16" ht="12.75">
      <c r="A49" s="102"/>
      <c r="B49" s="9"/>
      <c r="C49" s="34" t="s">
        <v>113</v>
      </c>
      <c r="D49" s="11"/>
      <c r="E49" s="11"/>
      <c r="F49" s="11"/>
      <c r="G49" s="11"/>
      <c r="H49" s="11"/>
      <c r="I49" s="63"/>
      <c r="J49" s="74"/>
      <c r="K49" s="75"/>
      <c r="L49" s="75"/>
      <c r="M49" s="75"/>
      <c r="N49" s="76"/>
      <c r="O49" s="67"/>
      <c r="P49" s="91"/>
    </row>
    <row r="50" spans="1:16" ht="12.75">
      <c r="A50" s="102"/>
      <c r="B50" s="9"/>
      <c r="C50" s="34" t="s">
        <v>115</v>
      </c>
      <c r="D50" s="11"/>
      <c r="E50" s="11"/>
      <c r="F50" s="11"/>
      <c r="G50" s="11"/>
      <c r="H50" s="11"/>
      <c r="I50" s="63"/>
      <c r="J50" s="74"/>
      <c r="K50" s="75"/>
      <c r="L50" s="75"/>
      <c r="M50" s="75"/>
      <c r="N50" s="76"/>
      <c r="O50" s="67"/>
      <c r="P50" s="91"/>
    </row>
    <row r="51" spans="1:16" ht="12.75">
      <c r="A51" s="102"/>
      <c r="B51" s="9"/>
      <c r="C51" s="34" t="s">
        <v>112</v>
      </c>
      <c r="D51" s="11"/>
      <c r="E51" s="11"/>
      <c r="F51" s="11"/>
      <c r="G51" s="11"/>
      <c r="H51" s="11"/>
      <c r="I51" s="63"/>
      <c r="J51" s="74"/>
      <c r="K51" s="75"/>
      <c r="L51" s="75"/>
      <c r="M51" s="75"/>
      <c r="N51" s="76"/>
      <c r="O51" s="67"/>
      <c r="P51" s="91"/>
    </row>
    <row r="52" spans="1:16" ht="12.75">
      <c r="A52" s="102"/>
      <c r="B52" s="9"/>
      <c r="C52" s="34" t="s">
        <v>117</v>
      </c>
      <c r="D52" s="11"/>
      <c r="E52" s="11"/>
      <c r="F52" s="11"/>
      <c r="G52" s="11"/>
      <c r="H52" s="11"/>
      <c r="I52" s="63"/>
      <c r="J52" s="74"/>
      <c r="K52" s="75"/>
      <c r="L52" s="75"/>
      <c r="M52" s="75"/>
      <c r="N52" s="76"/>
      <c r="O52" s="67"/>
      <c r="P52" s="91"/>
    </row>
    <row r="53" spans="1:16" ht="6" customHeight="1">
      <c r="A53" s="102"/>
      <c r="B53" s="46"/>
      <c r="C53" s="34"/>
      <c r="D53" s="11"/>
      <c r="E53" s="11"/>
      <c r="F53" s="11"/>
      <c r="G53" s="11"/>
      <c r="H53" s="11"/>
      <c r="I53" s="63"/>
      <c r="J53" s="74"/>
      <c r="K53" s="75"/>
      <c r="L53" s="75"/>
      <c r="M53" s="75"/>
      <c r="N53" s="76"/>
      <c r="O53" s="67"/>
      <c r="P53" s="91"/>
    </row>
    <row r="54" spans="1:16" ht="12.75">
      <c r="A54" s="102"/>
      <c r="B54" s="55"/>
      <c r="C54" s="34" t="s">
        <v>148</v>
      </c>
      <c r="D54" s="11" t="s">
        <v>121</v>
      </c>
      <c r="E54" s="11" t="s">
        <v>122</v>
      </c>
      <c r="F54" s="11" t="s">
        <v>78</v>
      </c>
      <c r="G54" s="11" t="s">
        <v>123</v>
      </c>
      <c r="H54" s="11">
        <v>118</v>
      </c>
      <c r="I54" s="63">
        <v>225</v>
      </c>
      <c r="J54" s="74">
        <v>0.44</v>
      </c>
      <c r="K54" s="75">
        <v>23.46</v>
      </c>
      <c r="L54" s="75">
        <v>10.43</v>
      </c>
      <c r="M54" s="194">
        <v>36.04</v>
      </c>
      <c r="N54" s="195">
        <v>33.99</v>
      </c>
      <c r="O54" s="67">
        <f>IF(+'Opción 07'!$H$12,M54,N54)</f>
        <v>36.04</v>
      </c>
      <c r="P54" s="91"/>
    </row>
    <row r="55" spans="1:16" ht="6.75" customHeight="1">
      <c r="A55" s="102"/>
      <c r="B55" s="46"/>
      <c r="C55" s="34"/>
      <c r="D55" s="11"/>
      <c r="E55" s="11"/>
      <c r="F55" s="11"/>
      <c r="G55" s="11"/>
      <c r="H55" s="11"/>
      <c r="I55" s="63"/>
      <c r="J55" s="74"/>
      <c r="K55" s="75"/>
      <c r="L55" s="75"/>
      <c r="M55" s="75"/>
      <c r="N55" s="76"/>
      <c r="O55" s="67"/>
      <c r="P55" s="91"/>
    </row>
    <row r="56" spans="1:16" ht="12.75">
      <c r="A56" s="102"/>
      <c r="B56" s="56"/>
      <c r="C56" s="34" t="s">
        <v>53</v>
      </c>
      <c r="D56" s="11"/>
      <c r="E56" s="11"/>
      <c r="F56" s="11"/>
      <c r="G56" s="11"/>
      <c r="H56" s="11"/>
      <c r="I56" s="63"/>
      <c r="J56" s="74"/>
      <c r="K56" s="75"/>
      <c r="L56" s="75"/>
      <c r="M56" s="75"/>
      <c r="N56" s="76"/>
      <c r="O56" s="67"/>
      <c r="P56" s="91"/>
    </row>
    <row r="57" spans="1:16" ht="6.75" customHeight="1">
      <c r="A57" s="102"/>
      <c r="B57" s="46"/>
      <c r="C57" s="34"/>
      <c r="D57" s="11"/>
      <c r="E57" s="11"/>
      <c r="F57" s="11"/>
      <c r="G57" s="11"/>
      <c r="H57" s="11"/>
      <c r="I57" s="63"/>
      <c r="J57" s="74"/>
      <c r="K57" s="75"/>
      <c r="L57" s="75"/>
      <c r="M57" s="75"/>
      <c r="N57" s="76"/>
      <c r="O57" s="67"/>
      <c r="P57" s="91"/>
    </row>
    <row r="58" spans="1:16" ht="12.75">
      <c r="A58" s="102"/>
      <c r="B58" s="57"/>
      <c r="C58" s="34" t="s">
        <v>124</v>
      </c>
      <c r="D58" s="11"/>
      <c r="E58" s="47"/>
      <c r="F58" s="11"/>
      <c r="G58" s="11"/>
      <c r="H58" s="11"/>
      <c r="I58" s="63"/>
      <c r="J58" s="74"/>
      <c r="K58" s="75"/>
      <c r="L58" s="75"/>
      <c r="M58" s="75"/>
      <c r="N58" s="76"/>
      <c r="O58" s="67"/>
      <c r="P58" s="91"/>
    </row>
    <row r="59" spans="1:16" ht="12.75">
      <c r="A59" s="102"/>
      <c r="B59" s="57"/>
      <c r="C59" s="34" t="s">
        <v>116</v>
      </c>
      <c r="D59" s="11"/>
      <c r="E59" s="47"/>
      <c r="F59" s="11"/>
      <c r="G59" s="11"/>
      <c r="H59" s="11"/>
      <c r="I59" s="63"/>
      <c r="J59" s="74"/>
      <c r="K59" s="75"/>
      <c r="L59" s="75"/>
      <c r="M59" s="75"/>
      <c r="N59" s="76"/>
      <c r="O59" s="67"/>
      <c r="P59" s="91"/>
    </row>
    <row r="60" spans="1:16" ht="12.75">
      <c r="A60" s="102"/>
      <c r="B60" s="116"/>
      <c r="C60" s="117" t="s">
        <v>55</v>
      </c>
      <c r="D60" s="118"/>
      <c r="E60" s="119"/>
      <c r="F60" s="118"/>
      <c r="G60" s="118"/>
      <c r="H60" s="118"/>
      <c r="I60" s="120"/>
      <c r="J60" s="121"/>
      <c r="K60" s="122"/>
      <c r="L60" s="122"/>
      <c r="M60" s="122"/>
      <c r="N60" s="123"/>
      <c r="O60" s="124"/>
      <c r="P60" s="91"/>
    </row>
    <row r="61" spans="1:16" ht="12.75">
      <c r="A61" s="102"/>
      <c r="B61" s="132"/>
      <c r="C61" s="133"/>
      <c r="D61" s="134"/>
      <c r="E61" s="134"/>
      <c r="F61" s="134"/>
      <c r="G61" s="134"/>
      <c r="H61" s="134"/>
      <c r="I61" s="135"/>
      <c r="J61" s="136"/>
      <c r="K61" s="136"/>
      <c r="L61" s="136"/>
      <c r="M61" s="136"/>
      <c r="N61" s="136"/>
      <c r="O61" s="137"/>
      <c r="P61" s="91"/>
    </row>
    <row r="62" spans="1:16" ht="12.75">
      <c r="A62" s="102"/>
      <c r="B62" s="138"/>
      <c r="C62" s="129"/>
      <c r="D62" s="105"/>
      <c r="E62" s="105"/>
      <c r="F62" s="105"/>
      <c r="G62" s="105"/>
      <c r="H62" s="105"/>
      <c r="I62" s="130"/>
      <c r="J62" s="131"/>
      <c r="K62" s="131"/>
      <c r="L62" s="131"/>
      <c r="M62" s="131"/>
      <c r="N62" s="131"/>
      <c r="O62" s="139"/>
      <c r="P62" s="91"/>
    </row>
    <row r="63" spans="1:16" ht="12.75">
      <c r="A63" s="102"/>
      <c r="B63" s="138"/>
      <c r="C63" s="129"/>
      <c r="D63" s="105"/>
      <c r="E63" s="105"/>
      <c r="F63" s="105"/>
      <c r="G63" s="105"/>
      <c r="H63" s="105"/>
      <c r="I63" s="130"/>
      <c r="J63" s="131"/>
      <c r="K63" s="131"/>
      <c r="L63" s="131"/>
      <c r="M63" s="131"/>
      <c r="N63" s="131"/>
      <c r="O63" s="139"/>
      <c r="P63" s="91"/>
    </row>
    <row r="64" spans="1:16" ht="12.75">
      <c r="A64" s="102"/>
      <c r="B64" s="140"/>
      <c r="C64" s="141"/>
      <c r="D64" s="142"/>
      <c r="E64" s="142"/>
      <c r="F64" s="142"/>
      <c r="G64" s="142"/>
      <c r="H64" s="142"/>
      <c r="I64" s="143"/>
      <c r="J64" s="144"/>
      <c r="K64" s="144"/>
      <c r="L64" s="144"/>
      <c r="M64" s="144"/>
      <c r="N64" s="144"/>
      <c r="O64" s="145"/>
      <c r="P64" s="91"/>
    </row>
    <row r="65" spans="1:16" ht="12.75">
      <c r="A65" s="102"/>
      <c r="B65" s="125"/>
      <c r="C65" s="54"/>
      <c r="D65" s="220" t="s">
        <v>36</v>
      </c>
      <c r="E65" s="42" t="s">
        <v>64</v>
      </c>
      <c r="F65" s="222" t="s">
        <v>83</v>
      </c>
      <c r="G65" s="223"/>
      <c r="H65" s="43" t="s">
        <v>61</v>
      </c>
      <c r="I65" s="126" t="s">
        <v>86</v>
      </c>
      <c r="J65" s="127" t="s">
        <v>84</v>
      </c>
      <c r="K65" s="224" t="s">
        <v>85</v>
      </c>
      <c r="L65" s="225"/>
      <c r="M65" s="225" t="s">
        <v>86</v>
      </c>
      <c r="N65" s="226"/>
      <c r="O65" s="128" t="s">
        <v>3</v>
      </c>
      <c r="P65" s="91"/>
    </row>
    <row r="66" spans="1:16" ht="12.75">
      <c r="A66" s="102"/>
      <c r="B66" s="46"/>
      <c r="C66" s="34"/>
      <c r="D66" s="221"/>
      <c r="E66" s="42" t="s">
        <v>65</v>
      </c>
      <c r="F66" s="42"/>
      <c r="G66" s="42"/>
      <c r="H66" s="43"/>
      <c r="I66" s="59" t="s">
        <v>43</v>
      </c>
      <c r="J66" s="69" t="s">
        <v>2</v>
      </c>
      <c r="K66" s="41" t="s">
        <v>4</v>
      </c>
      <c r="L66" s="2" t="s">
        <v>5</v>
      </c>
      <c r="M66" s="44" t="s">
        <v>39</v>
      </c>
      <c r="N66" s="70" t="s">
        <v>40</v>
      </c>
      <c r="O66" s="65" t="s">
        <v>28</v>
      </c>
      <c r="P66" s="91"/>
    </row>
    <row r="67" spans="1:16" ht="12.75">
      <c r="A67" s="102"/>
      <c r="B67" s="6"/>
      <c r="C67" s="1" t="s">
        <v>27</v>
      </c>
      <c r="D67" s="11"/>
      <c r="E67" s="11"/>
      <c r="F67" s="11"/>
      <c r="G67" s="11"/>
      <c r="H67" s="11"/>
      <c r="I67" s="63"/>
      <c r="J67" s="73"/>
      <c r="K67" s="12"/>
      <c r="L67" s="12"/>
      <c r="M67" s="12"/>
      <c r="N67" s="38"/>
      <c r="O67" s="66"/>
      <c r="P67" s="91"/>
    </row>
    <row r="68" spans="1:16" ht="12.75">
      <c r="A68" s="102"/>
      <c r="B68" s="45"/>
      <c r="C68" s="34" t="s">
        <v>125</v>
      </c>
      <c r="D68" s="11"/>
      <c r="E68" s="11"/>
      <c r="F68" s="11"/>
      <c r="G68" s="11"/>
      <c r="H68" s="11"/>
      <c r="I68" s="63"/>
      <c r="J68" s="74"/>
      <c r="K68" s="75"/>
      <c r="L68" s="75"/>
      <c r="M68" s="75"/>
      <c r="N68" s="76"/>
      <c r="O68" s="66"/>
      <c r="P68" s="91"/>
    </row>
    <row r="69" spans="1:16" ht="6" customHeight="1">
      <c r="A69" s="102"/>
      <c r="B69" s="6"/>
      <c r="C69" s="33"/>
      <c r="D69" s="11"/>
      <c r="E69" s="11"/>
      <c r="F69" s="11"/>
      <c r="G69" s="11"/>
      <c r="H69" s="11"/>
      <c r="I69" s="63"/>
      <c r="J69" s="74"/>
      <c r="K69" s="75"/>
      <c r="L69" s="75"/>
      <c r="M69" s="75"/>
      <c r="N69" s="76"/>
      <c r="O69" s="66"/>
      <c r="P69" s="91"/>
    </row>
    <row r="70" spans="1:16" ht="13.5" customHeight="1">
      <c r="A70" s="102"/>
      <c r="B70" s="10"/>
      <c r="C70" s="34" t="s">
        <v>128</v>
      </c>
      <c r="D70" s="11"/>
      <c r="E70" s="11"/>
      <c r="F70" s="11"/>
      <c r="G70" s="11"/>
      <c r="H70" s="11"/>
      <c r="I70" s="63"/>
      <c r="J70" s="74"/>
      <c r="K70" s="75"/>
      <c r="L70" s="75"/>
      <c r="M70" s="75"/>
      <c r="N70" s="76"/>
      <c r="O70" s="66"/>
      <c r="P70" s="91"/>
    </row>
    <row r="71" spans="1:16" ht="12.75">
      <c r="A71" s="102"/>
      <c r="B71" s="10"/>
      <c r="C71" s="34" t="s">
        <v>127</v>
      </c>
      <c r="D71" s="11"/>
      <c r="E71" s="11"/>
      <c r="F71" s="11"/>
      <c r="G71" s="11"/>
      <c r="H71" s="11"/>
      <c r="I71" s="63"/>
      <c r="J71" s="74"/>
      <c r="K71" s="75"/>
      <c r="L71" s="75"/>
      <c r="M71" s="75"/>
      <c r="N71" s="76"/>
      <c r="O71" s="66"/>
      <c r="P71" s="91"/>
    </row>
    <row r="72" spans="1:16" ht="12.75">
      <c r="A72" s="102"/>
      <c r="B72" s="10"/>
      <c r="C72" s="34" t="s">
        <v>56</v>
      </c>
      <c r="D72" s="11"/>
      <c r="E72" s="11"/>
      <c r="F72" s="11"/>
      <c r="G72" s="11"/>
      <c r="H72" s="11"/>
      <c r="I72" s="63"/>
      <c r="J72" s="74"/>
      <c r="K72" s="75"/>
      <c r="L72" s="75"/>
      <c r="M72" s="75"/>
      <c r="N72" s="76"/>
      <c r="O72" s="66"/>
      <c r="P72" s="91"/>
    </row>
    <row r="73" spans="1:16" ht="6" customHeight="1">
      <c r="A73" s="102"/>
      <c r="B73" s="46"/>
      <c r="C73" s="34"/>
      <c r="D73" s="11"/>
      <c r="E73" s="11"/>
      <c r="F73" s="11"/>
      <c r="G73" s="11"/>
      <c r="H73" s="11"/>
      <c r="I73" s="63"/>
      <c r="J73" s="74"/>
      <c r="K73" s="75"/>
      <c r="L73" s="75"/>
      <c r="M73" s="75"/>
      <c r="N73" s="76"/>
      <c r="O73" s="66"/>
      <c r="P73" s="91"/>
    </row>
    <row r="74" spans="1:16" ht="12.75">
      <c r="A74" s="102"/>
      <c r="B74" s="56"/>
      <c r="C74" s="34" t="s">
        <v>118</v>
      </c>
      <c r="D74" s="11"/>
      <c r="E74" s="11"/>
      <c r="F74" s="11"/>
      <c r="G74" s="11"/>
      <c r="H74" s="11"/>
      <c r="I74" s="63"/>
      <c r="J74" s="74"/>
      <c r="K74" s="75"/>
      <c r="L74" s="75"/>
      <c r="M74" s="75"/>
      <c r="N74" s="76"/>
      <c r="O74" s="66"/>
      <c r="P74" s="91"/>
    </row>
    <row r="75" spans="1:16" ht="12.75">
      <c r="A75" s="102"/>
      <c r="B75" s="56"/>
      <c r="C75" s="34" t="s">
        <v>119</v>
      </c>
      <c r="D75" s="11"/>
      <c r="E75" s="11"/>
      <c r="F75" s="11"/>
      <c r="G75" s="11"/>
      <c r="H75" s="11"/>
      <c r="I75" s="63"/>
      <c r="J75" s="74"/>
      <c r="K75" s="75"/>
      <c r="L75" s="75"/>
      <c r="M75" s="75"/>
      <c r="N75" s="76"/>
      <c r="O75" s="66"/>
      <c r="P75" s="91"/>
    </row>
    <row r="76" spans="1:16" ht="6" customHeight="1">
      <c r="A76" s="102"/>
      <c r="B76" s="46"/>
      <c r="C76" s="34"/>
      <c r="D76" s="11"/>
      <c r="E76" s="11"/>
      <c r="F76" s="11"/>
      <c r="G76" s="11"/>
      <c r="H76" s="11"/>
      <c r="I76" s="63"/>
      <c r="J76" s="74"/>
      <c r="K76" s="75"/>
      <c r="L76" s="75"/>
      <c r="M76" s="75"/>
      <c r="N76" s="76"/>
      <c r="O76" s="66"/>
      <c r="P76" s="91"/>
    </row>
    <row r="77" spans="1:16" ht="12.75">
      <c r="A77" s="102"/>
      <c r="B77" s="57"/>
      <c r="C77" s="34" t="s">
        <v>57</v>
      </c>
      <c r="D77" s="11"/>
      <c r="E77" s="11"/>
      <c r="F77" s="11"/>
      <c r="G77" s="11"/>
      <c r="H77" s="11"/>
      <c r="I77" s="63"/>
      <c r="J77" s="74"/>
      <c r="K77" s="75"/>
      <c r="L77" s="75"/>
      <c r="M77" s="75"/>
      <c r="N77" s="76"/>
      <c r="O77" s="66"/>
      <c r="P77" s="91"/>
    </row>
    <row r="78" spans="1:16" ht="12.75">
      <c r="A78" s="102"/>
      <c r="B78" s="57"/>
      <c r="C78" s="34" t="s">
        <v>54</v>
      </c>
      <c r="D78" s="11"/>
      <c r="E78" s="47"/>
      <c r="F78" s="11"/>
      <c r="G78" s="11"/>
      <c r="H78" s="11"/>
      <c r="I78" s="63"/>
      <c r="J78" s="74"/>
      <c r="K78" s="75"/>
      <c r="L78" s="75"/>
      <c r="M78" s="75"/>
      <c r="N78" s="76"/>
      <c r="O78" s="66"/>
      <c r="P78" s="91"/>
    </row>
    <row r="79" spans="1:16" ht="13.5" thickBot="1">
      <c r="A79" s="102"/>
      <c r="B79" s="57"/>
      <c r="C79" s="34" t="s">
        <v>55</v>
      </c>
      <c r="D79" s="11"/>
      <c r="E79" s="47"/>
      <c r="F79" s="11"/>
      <c r="G79" s="11"/>
      <c r="H79" s="11"/>
      <c r="I79" s="63"/>
      <c r="J79" s="77"/>
      <c r="K79" s="78"/>
      <c r="L79" s="78"/>
      <c r="M79" s="78"/>
      <c r="N79" s="79"/>
      <c r="O79" s="66"/>
      <c r="P79" s="91"/>
    </row>
    <row r="80" spans="1:16" ht="12.75">
      <c r="A80" s="103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01"/>
    </row>
    <row r="81" spans="1:3" ht="12.75">
      <c r="A81" s="13"/>
      <c r="C81" s="80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</sheetData>
  <sheetProtection/>
  <mergeCells count="10">
    <mergeCell ref="K65:L65"/>
    <mergeCell ref="M65:N65"/>
    <mergeCell ref="K12:L12"/>
    <mergeCell ref="M12:N12"/>
    <mergeCell ref="B12:B13"/>
    <mergeCell ref="C12:C13"/>
    <mergeCell ref="D12:D13"/>
    <mergeCell ref="F12:G12"/>
    <mergeCell ref="D65:D66"/>
    <mergeCell ref="F65:G65"/>
  </mergeCells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Márquez</dc:creator>
  <cp:keywords/>
  <dc:description/>
  <cp:lastModifiedBy>LM</cp:lastModifiedBy>
  <cp:lastPrinted>2008-08-31T16:46:08Z</cp:lastPrinted>
  <dcterms:created xsi:type="dcterms:W3CDTF">2008-07-24T08:21:06Z</dcterms:created>
  <dcterms:modified xsi:type="dcterms:W3CDTF">2014-06-28T09:31:38Z</dcterms:modified>
  <cp:category/>
  <cp:version/>
  <cp:contentType/>
  <cp:contentStatus/>
</cp:coreProperties>
</file>