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54"/>
  </bookViews>
  <sheets>
    <sheet name="Indice" sheetId="4" r:id="rId1"/>
    <sheet name="2021-2023" sheetId="33" r:id="rId2"/>
    <sheet name="2023" sheetId="34" r:id="rId3"/>
    <sheet name="2022" sheetId="30" r:id="rId4"/>
    <sheet name="2021" sheetId="29" r:id="rId5"/>
    <sheet name="2020" sheetId="28" r:id="rId6"/>
    <sheet name="2019" sheetId="27" r:id="rId7"/>
    <sheet name="2018" sheetId="25" r:id="rId8"/>
    <sheet name="2017" sheetId="23" r:id="rId9"/>
    <sheet name="2016" sheetId="20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  <sheet name="2003" sheetId="18" r:id="rId23"/>
    <sheet name="2002" sheetId="19" r:id="rId24"/>
  </sheets>
  <definedNames>
    <definedName name="_xlnm.Print_Area" localSheetId="13">'2012'!$A$1:$I$38</definedName>
    <definedName name="_xlnm.Print_Area" localSheetId="12">'2013'!$A$1:$I$38</definedName>
    <definedName name="_xlnm.Print_Area" localSheetId="11">'2014'!$A$1:$I$38</definedName>
    <definedName name="_xlnm.Print_Area" localSheetId="10">'2015'!$A$1:$I$38</definedName>
    <definedName name="_xlnm.Print_Area" localSheetId="9">'2016'!$A$1:$I$41</definedName>
    <definedName name="_xlnm.Print_Area" localSheetId="8">'2017'!$A$1:$I$41</definedName>
    <definedName name="_xlnm.Print_Area" localSheetId="7">'2018'!$A$1:$I$42</definedName>
    <definedName name="_xlnm.Print_Area" localSheetId="6">'2019'!$A$1:$I$42</definedName>
    <definedName name="_xlnm.Print_Area" localSheetId="5">'2020'!$A$1:$I$44</definedName>
    <definedName name="_xlnm.Print_Area" localSheetId="4">'2021'!$A$1:$I$44</definedName>
    <definedName name="_xlnm.Print_Area" localSheetId="1">'2021-2023'!$A$1:$Q$48</definedName>
    <definedName name="_xlnm.Print_Area" localSheetId="3">'2022'!$A$1:$I$44</definedName>
    <definedName name="_xlnm.Print_Area" localSheetId="2">'2023'!$A$1:$I$48</definedName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>#REF!</definedName>
    <definedName name="Print_Area" localSheetId="23">'2002'!$A$1:$H$35</definedName>
    <definedName name="Print_Area" localSheetId="22">'2003'!$A$1:$H$35</definedName>
    <definedName name="Print_Area" localSheetId="21">'2004'!$A$1:$H$35</definedName>
    <definedName name="Print_Area" localSheetId="20">'2005'!$A$1:$H$35</definedName>
    <definedName name="Print_Area" localSheetId="19">'2006'!$A$1:$H$35</definedName>
    <definedName name="Print_Area" localSheetId="18">'2007'!$A$1:$H$38</definedName>
    <definedName name="Print_Area" localSheetId="17">'2008'!$A$1:$H$38</definedName>
    <definedName name="Print_Area" localSheetId="16">'2009'!$A$1:$H$38</definedName>
    <definedName name="Print_Area" localSheetId="15">'2010'!$A$1:$H$38</definedName>
    <definedName name="Print_Area" localSheetId="14">'2011'!$A$1:$H$38</definedName>
    <definedName name="Print_Area" localSheetId="13">'2012'!$A$1:$H$38</definedName>
    <definedName name="Print_Area" localSheetId="12">'2013'!$A$1:$H$38</definedName>
    <definedName name="Print_Area" localSheetId="11">'2014'!$A$1:$H$38</definedName>
    <definedName name="Print_Area" localSheetId="10">'2015'!$A$1:$H$38</definedName>
    <definedName name="Print_Area" localSheetId="9">'2016'!$A$1:$H$41</definedName>
    <definedName name="Print_Area" localSheetId="8">'2017'!$A$1:$H$41</definedName>
    <definedName name="Print_Area" localSheetId="7">'2018'!$A$1:$H$41</definedName>
    <definedName name="Print_Area" localSheetId="6">'2019'!$A$1:$H$41</definedName>
    <definedName name="Print_Area" localSheetId="5">'2020'!$A$1:$H$43</definedName>
    <definedName name="Print_Area" localSheetId="4">'2021'!$A$1:$H$43</definedName>
    <definedName name="Print_Area" localSheetId="3">'2022'!$A$1:$H$43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9" i="10" l="1"/>
  <c r="E29" i="10"/>
  <c r="G28" i="10"/>
  <c r="E28" i="10"/>
  <c r="G27" i="10"/>
  <c r="G26" i="10"/>
  <c r="G25" i="10"/>
  <c r="G24" i="10"/>
  <c r="H23" i="10"/>
  <c r="F23" i="10"/>
  <c r="H22" i="10"/>
  <c r="H24" i="10" s="1"/>
  <c r="F22" i="10"/>
  <c r="F24" i="10" s="1"/>
  <c r="E22" i="10"/>
  <c r="E24" i="10" s="1"/>
  <c r="G20" i="10"/>
  <c r="E20" i="10"/>
  <c r="G19" i="10"/>
  <c r="E19" i="10"/>
  <c r="G18" i="10"/>
  <c r="G17" i="10"/>
  <c r="G16" i="10"/>
  <c r="G15" i="10"/>
  <c r="G21" i="10" s="1"/>
  <c r="H14" i="10"/>
  <c r="F14" i="10"/>
  <c r="E14" i="10" s="1"/>
  <c r="H13" i="10"/>
  <c r="F13" i="10"/>
  <c r="E13" i="10" s="1"/>
  <c r="E17" i="10" s="1"/>
  <c r="H12" i="10"/>
  <c r="H15" i="10" s="1"/>
  <c r="F12" i="10"/>
  <c r="H10" i="10"/>
  <c r="H29" i="10" s="1"/>
  <c r="F10" i="10"/>
  <c r="F29" i="10" s="1"/>
  <c r="H9" i="10"/>
  <c r="H28" i="10" s="1"/>
  <c r="F9" i="10"/>
  <c r="F28" i="10" s="1"/>
  <c r="H8" i="10"/>
  <c r="H27" i="10" s="1"/>
  <c r="F8" i="10"/>
  <c r="H7" i="10"/>
  <c r="H26" i="10" s="1"/>
  <c r="F7" i="10"/>
  <c r="H6" i="10"/>
  <c r="H25" i="10" s="1"/>
  <c r="H30" i="10" s="1"/>
  <c r="F6" i="10"/>
  <c r="F25" i="10" s="1"/>
  <c r="G25" i="9"/>
  <c r="G30" i="9" s="1"/>
  <c r="G24" i="9"/>
  <c r="H23" i="9"/>
  <c r="F23" i="9"/>
  <c r="E23" i="9"/>
  <c r="H22" i="9"/>
  <c r="F22" i="9"/>
  <c r="F24" i="9" s="1"/>
  <c r="E22" i="9"/>
  <c r="H14" i="9"/>
  <c r="F14" i="9"/>
  <c r="E14" i="9"/>
  <c r="H13" i="9"/>
  <c r="F13" i="9"/>
  <c r="E13" i="9"/>
  <c r="H12" i="9"/>
  <c r="H15" i="9" s="1"/>
  <c r="F12" i="9"/>
  <c r="E12" i="9"/>
  <c r="E15" i="9" s="1"/>
  <c r="H10" i="9"/>
  <c r="H20" i="9" s="1"/>
  <c r="H29" i="9" s="1"/>
  <c r="F10" i="9"/>
  <c r="F20" i="9" s="1"/>
  <c r="F29" i="9" s="1"/>
  <c r="E10" i="9"/>
  <c r="E20" i="9" s="1"/>
  <c r="E29" i="9" s="1"/>
  <c r="H9" i="9"/>
  <c r="H19" i="9" s="1"/>
  <c r="H28" i="9" s="1"/>
  <c r="F9" i="9"/>
  <c r="F19" i="9" s="1"/>
  <c r="F28" i="9" s="1"/>
  <c r="E9" i="9"/>
  <c r="E19" i="9" s="1"/>
  <c r="E28" i="9" s="1"/>
  <c r="H8" i="9"/>
  <c r="F8" i="9"/>
  <c r="F18" i="9" s="1"/>
  <c r="F27" i="9" s="1"/>
  <c r="E8" i="9"/>
  <c r="H7" i="9"/>
  <c r="H17" i="9" s="1"/>
  <c r="H26" i="9" s="1"/>
  <c r="F7" i="9"/>
  <c r="E7" i="9"/>
  <c r="E17" i="9" s="1"/>
  <c r="E26" i="9" s="1"/>
  <c r="H6" i="9"/>
  <c r="F6" i="9"/>
  <c r="F16" i="9" s="1"/>
  <c r="F25" i="9" s="1"/>
  <c r="E6" i="9"/>
  <c r="G25" i="8"/>
  <c r="H24" i="8"/>
  <c r="G24" i="8"/>
  <c r="F24" i="8"/>
  <c r="E24" i="8"/>
  <c r="H20" i="8"/>
  <c r="H29" i="8" s="1"/>
  <c r="F20" i="8"/>
  <c r="F29" i="8" s="1"/>
  <c r="E20" i="8"/>
  <c r="E29" i="8" s="1"/>
  <c r="H19" i="8"/>
  <c r="H28" i="8" s="1"/>
  <c r="F19" i="8"/>
  <c r="F28" i="8" s="1"/>
  <c r="E19" i="8"/>
  <c r="E28" i="8" s="1"/>
  <c r="H18" i="8"/>
  <c r="H27" i="8" s="1"/>
  <c r="G18" i="8"/>
  <c r="G27" i="8" s="1"/>
  <c r="F18" i="8"/>
  <c r="F27" i="8" s="1"/>
  <c r="E18" i="8"/>
  <c r="E27" i="8" s="1"/>
  <c r="H17" i="8"/>
  <c r="H26" i="8" s="1"/>
  <c r="F17" i="8"/>
  <c r="F26" i="8" s="1"/>
  <c r="E17" i="8"/>
  <c r="E26" i="8" s="1"/>
  <c r="H16" i="8"/>
  <c r="H25" i="8" s="1"/>
  <c r="H30" i="8" s="1"/>
  <c r="F16" i="8"/>
  <c r="F25" i="8" s="1"/>
  <c r="E16" i="8"/>
  <c r="E25" i="8" s="1"/>
  <c r="E30" i="8" s="1"/>
  <c r="H15" i="8"/>
  <c r="F15" i="8"/>
  <c r="E15" i="8"/>
  <c r="H11" i="8"/>
  <c r="H21" i="8" s="1"/>
  <c r="G11" i="8"/>
  <c r="G21" i="8" s="1"/>
  <c r="F11" i="8"/>
  <c r="F21" i="8" s="1"/>
  <c r="E11" i="8"/>
  <c r="E21" i="8" s="1"/>
  <c r="G25" i="7"/>
  <c r="G30" i="7" s="1"/>
  <c r="G24" i="7"/>
  <c r="H23" i="7"/>
  <c r="F23" i="7"/>
  <c r="H22" i="7"/>
  <c r="H24" i="7" s="1"/>
  <c r="F22" i="7"/>
  <c r="F24" i="7" s="1"/>
  <c r="E20" i="7"/>
  <c r="E29" i="7" s="1"/>
  <c r="E19" i="7"/>
  <c r="E28" i="7" s="1"/>
  <c r="E18" i="7"/>
  <c r="E27" i="7" s="1"/>
  <c r="E17" i="7"/>
  <c r="E26" i="7" s="1"/>
  <c r="E16" i="7"/>
  <c r="E15" i="7"/>
  <c r="H14" i="7"/>
  <c r="F14" i="7"/>
  <c r="H13" i="7"/>
  <c r="F13" i="7"/>
  <c r="H12" i="7"/>
  <c r="H15" i="7" s="1"/>
  <c r="F12" i="7"/>
  <c r="F15" i="7" s="1"/>
  <c r="E11" i="7"/>
  <c r="E21" i="7" s="1"/>
  <c r="H10" i="7"/>
  <c r="H20" i="7" s="1"/>
  <c r="H29" i="7" s="1"/>
  <c r="F10" i="7"/>
  <c r="F20" i="7" s="1"/>
  <c r="F29" i="7" s="1"/>
  <c r="H9" i="7"/>
  <c r="H19" i="7" s="1"/>
  <c r="H28" i="7" s="1"/>
  <c r="F9" i="7"/>
  <c r="F19" i="7" s="1"/>
  <c r="F28" i="7" s="1"/>
  <c r="H8" i="7"/>
  <c r="F8" i="7"/>
  <c r="F18" i="7" s="1"/>
  <c r="F27" i="7" s="1"/>
  <c r="H7" i="7"/>
  <c r="F7" i="7"/>
  <c r="F17" i="7" s="1"/>
  <c r="F26" i="7" s="1"/>
  <c r="H6" i="7"/>
  <c r="F6" i="7"/>
  <c r="F16" i="7" s="1"/>
  <c r="F25" i="7" s="1"/>
  <c r="F30" i="7" s="1"/>
  <c r="H16" i="7" l="1"/>
  <c r="H25" i="7" s="1"/>
  <c r="H17" i="7"/>
  <c r="H26" i="7" s="1"/>
  <c r="H18" i="7"/>
  <c r="H27" i="7" s="1"/>
  <c r="E11" i="9"/>
  <c r="E21" i="9" s="1"/>
  <c r="H11" i="9"/>
  <c r="H21" i="9" s="1"/>
  <c r="F17" i="9"/>
  <c r="F26" i="9" s="1"/>
  <c r="F30" i="9" s="1"/>
  <c r="E18" i="9"/>
  <c r="E27" i="9" s="1"/>
  <c r="H18" i="9"/>
  <c r="H27" i="9" s="1"/>
  <c r="F15" i="9"/>
  <c r="E24" i="9"/>
  <c r="H24" i="9"/>
  <c r="F26" i="10"/>
  <c r="F30" i="10" s="1"/>
  <c r="F27" i="10"/>
  <c r="F15" i="10"/>
  <c r="G30" i="10"/>
  <c r="G30" i="8"/>
  <c r="F30" i="8"/>
  <c r="F11" i="7"/>
  <c r="F21" i="7" s="1"/>
  <c r="F11" i="9"/>
  <c r="E16" i="9"/>
  <c r="E25" i="9" s="1"/>
  <c r="E30" i="9" s="1"/>
  <c r="H16" i="9"/>
  <c r="H25" i="9" s="1"/>
  <c r="H30" i="9" s="1"/>
  <c r="E8" i="10"/>
  <c r="F11" i="10"/>
  <c r="E12" i="10"/>
  <c r="F16" i="10"/>
  <c r="H16" i="10"/>
  <c r="F17" i="10"/>
  <c r="H17" i="10"/>
  <c r="F18" i="10"/>
  <c r="H18" i="10"/>
  <c r="F19" i="10"/>
  <c r="H19" i="10"/>
  <c r="F20" i="10"/>
  <c r="H20" i="10"/>
  <c r="E26" i="10"/>
  <c r="H11" i="7"/>
  <c r="H21" i="7" s="1"/>
  <c r="E22" i="7"/>
  <c r="E24" i="7" s="1"/>
  <c r="H11" i="10"/>
  <c r="H21" i="10" s="1"/>
  <c r="H30" i="7" l="1"/>
  <c r="F21" i="10"/>
  <c r="F21" i="9"/>
  <c r="E16" i="10"/>
  <c r="E15" i="10"/>
  <c r="E25" i="10"/>
  <c r="E30" i="10" s="1"/>
  <c r="E18" i="10"/>
  <c r="E11" i="10"/>
  <c r="E21" i="10" s="1"/>
  <c r="E27" i="10"/>
  <c r="E25" i="7"/>
  <c r="E30" i="7" s="1"/>
</calcChain>
</file>

<file path=xl/sharedStrings.xml><?xml version="1.0" encoding="utf-8"?>
<sst xmlns="http://schemas.openxmlformats.org/spreadsheetml/2006/main" count="1520" uniqueCount="115">
  <si>
    <t>Estadísticas pesqueras</t>
  </si>
  <si>
    <t>Encuesta de establecimientos de acuicultura. Producción</t>
  </si>
  <si>
    <t>Producción. Valor y cantidad de la fase de engorde a talla comercial, por tipo de acuicultura, origen del agua y grupo de especies</t>
  </si>
  <si>
    <t xml:space="preserve">Tabla 1. </t>
  </si>
  <si>
    <t xml:space="preserve">Tabla 2. </t>
  </si>
  <si>
    <t>Año 2015. Producción. Valor y cantidad de la fase de engorde a talla comercial, por tipo de acuicultura, origen del agua y grupo de especies</t>
  </si>
  <si>
    <t xml:space="preserve">Tabla 3. </t>
  </si>
  <si>
    <t>Año 2014. Producción. Valor y cantidad de la fase de engorde a talla comercial, por tipo de acuicultura, origen del agua y grupo de especies</t>
  </si>
  <si>
    <t xml:space="preserve">Tabla 4. </t>
  </si>
  <si>
    <t>Año 2013. Producción. Valor y cantidad de la fase de engorde a talla comercial, por tipo de acuicultura, origen del agua y grupo de especies</t>
  </si>
  <si>
    <t xml:space="preserve">Tabla 5. </t>
  </si>
  <si>
    <t>Año 2012. Producción. Valor y cantidad de la fase de engorde a talla comercial, por tipo de acuicultura, origen del agua y grupo de especies</t>
  </si>
  <si>
    <t xml:space="preserve">Tabla 6. </t>
  </si>
  <si>
    <t>Año 2011. Producción. Valor y cantidad de la fase de engorde a talla comercial, por tipo de acuicultura, origen del agua y grupo de especies</t>
  </si>
  <si>
    <t xml:space="preserve">Tabla 7. </t>
  </si>
  <si>
    <t>Año 2010. Producción. Valor del total, y valor y cantidad de la fase de engorde a talla comercial, por tipo de acuicultura, origen del agua y grupo de especies</t>
  </si>
  <si>
    <t xml:space="preserve">Tabla 8. </t>
  </si>
  <si>
    <t>Año 2009. Producción. Valor del total, y valor y cantidad de la fase de engorde a talla comercial, por tipo de acuicultura, origen del agua y grupo de especies</t>
  </si>
  <si>
    <t xml:space="preserve">Tabla 9. </t>
  </si>
  <si>
    <t>Año 2008. Producción. Valor del total, y valor y cantidad de la fase de engorde a talla comercial, por tipo de acuicultura, origen del agua y grupo de especies</t>
  </si>
  <si>
    <t xml:space="preserve">Tabla 10. </t>
  </si>
  <si>
    <t>Año 2007. Producción. Valor del total, y valor y cantidad de la fase de engorde a talla comercial, por tipo de acuicultura, origen del agua y grupo de especies</t>
  </si>
  <si>
    <t xml:space="preserve">Tabla 11. </t>
  </si>
  <si>
    <t>Año 2006. Producción. Valor del total, y valor y cantidad de la fase de engorde a talla comercial, por tipo de acuicultura, origen del agua y grupo de especies</t>
  </si>
  <si>
    <t xml:space="preserve">Tabla 12. </t>
  </si>
  <si>
    <t>Año 2005. Producción. Valor del total, y valor y cantidad de la fase de engorde a talla comercial, por tipo de acuicultura, origen del agua y grupo de especies</t>
  </si>
  <si>
    <t xml:space="preserve">Tabla 13. </t>
  </si>
  <si>
    <t>Año 2004. Producción. Valor del total, y valor y cantidad de la fase de engorde a talla comercial, por tipo de acuicultura, origen del agua y grupo de especies</t>
  </si>
  <si>
    <t xml:space="preserve">Tabla 14. </t>
  </si>
  <si>
    <t>Año 2003. Producción. Valor del total, y valor y cantidad de la fase de engorde a talla comercial, por tipo de acuicultura, origen del agua y grupo de especies</t>
  </si>
  <si>
    <t xml:space="preserve">Tabla 15. </t>
  </si>
  <si>
    <t>Año 2002. Producción. Valor del total, y valor y cantidad de la fase de engorde a talla comercial, por tipo de acuicultura, origen del agua y grupo de especies</t>
  </si>
  <si>
    <t>Tipo de acuicultura</t>
  </si>
  <si>
    <t>Origen del agua</t>
  </si>
  <si>
    <t>Grupo de especies</t>
  </si>
  <si>
    <t>Valor (miles €)</t>
  </si>
  <si>
    <t>Cantidad</t>
  </si>
  <si>
    <t>Total Fase 4. Engorde a talla comercial</t>
  </si>
  <si>
    <t>Fase 4. Engorde a talla comercial de los miles kg</t>
  </si>
  <si>
    <t>Fase 4. Engorde a talla comercial (miles unidades)</t>
  </si>
  <si>
    <t>Fase 4. Engorde a talla comercial (miles kg)</t>
  </si>
  <si>
    <t>MARINA</t>
  </si>
  <si>
    <t>De mar</t>
  </si>
  <si>
    <t>Peces</t>
  </si>
  <si>
    <t>Crustáceos</t>
  </si>
  <si>
    <t>Moluscos</t>
  </si>
  <si>
    <t>Otros invertebrados</t>
  </si>
  <si>
    <t>Plantas acuáticas</t>
  </si>
  <si>
    <t>Suma</t>
  </si>
  <si>
    <t>De zona intermareal salobre</t>
  </si>
  <si>
    <t>Total</t>
  </si>
  <si>
    <t>CONTINENTAL</t>
  </si>
  <si>
    <t>De zona continental</t>
  </si>
  <si>
    <t>TOTAL</t>
  </si>
  <si>
    <t>FUENTE: Encuesta de Establecimientos de Acuicultura</t>
  </si>
  <si>
    <t>NOTA: Fases de cultivo:</t>
  </si>
  <si>
    <t xml:space="preserve">            1. 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</si>
  <si>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</si>
  <si>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</si>
  <si>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</si>
  <si>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</si>
  <si>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DE LA FASE DE ENGORDE A TALLA COMERCIAL, POR TIPO DE ACUICULTURA, ORIGEN DEL AGUA Y GRUPO DE ESPECIES. Año 2015</t>
  </si>
  <si>
    <t xml:space="preserve">            1. Puesta</t>
  </si>
  <si>
    <t>PRODUCCIÓN. VALOR Y CANTIDAD DE LA FASE DE ENGORDE A TALLA COMERCIAL, POR TIPO DE ACUICULTURA, ORIGEN DEL AGUA Y GRUPO DE ESPECIES. Año 2014</t>
  </si>
  <si>
    <t>PRODUCCIÓN. VALOR Y CANTIDAD DE LA FASE DE ENGORDE A TALLA COMERCIAL, POR TIPO DE ACUICULTURA, ORIGEN DEL AGUA Y GRUPO DE ESPECIES. Año 2013</t>
  </si>
  <si>
    <t>PRODUCCIÓN. VALOR Y CANTIDAD DE LA FASE DE ENGORDE A TALLA COMERCIAL, POR TIPO DE ACUICULTURA, ORIGEN DEL AGUA Y GRUPO DE ESPECIES. Año 2012</t>
  </si>
  <si>
    <t>PRODUCCIÓN. VALOR Y CANTIDAD DE LA FASE DE ENGORDE A TALLA COMERCIAL, POR TIPO DE ACUICULTURA, ORIGEN DEL AGUA Y GRUPO DE ESPECIES. Año 2011</t>
  </si>
  <si>
    <t>PRODUCCIÓN. VALOR DEL TOTAL, Y VALOR Y CANTIDAD DE LA FASE DE ENGORDE A TALLA COMERCIAL, POR TIPO DE ACUICULTURA, ORIGEN DEL AGUA Y GRUPO DE ESPECIES. Año 2010</t>
  </si>
  <si>
    <t>Fase 4. Engorde a talla comercial</t>
  </si>
  <si>
    <t>FUENTE: Subdirección General de Estadística del MARM</t>
  </si>
  <si>
    <t>PRODUCCIÓN. VALOR DEL TOTAL, Y VALOR Y CANTIDAD DE LA FASE DE ENGORDE A TALLA COMERCIAL, POR TIPO DE ACUICULTURA, ORIGEN DEL AGUA Y GRUPO DE ESPECIES. Año 2009</t>
  </si>
  <si>
    <t>PRODUCCIÓN. VALOR DEL TOTAL, Y VALOR Y CANTIDAD DE LA FASE DE ENGORDE A TALLA COMERCIAL, POR TIPO DE ACUICULTURA, ORIGEN DEL AGUA Y GRUPO DE ESPECIES. Año 2008</t>
  </si>
  <si>
    <t>PRODUCCIÓN. VALOR DEL TOTAL, Y VALOR Y CANTIDAD DE LA FASE DE ENGORDE A TALLA COMERCIAL, POR TIPO DE ACUICULTURA, ORIGEN DEL AGUA Y GRUPO DE ESPECIES. Año 2007</t>
  </si>
  <si>
    <t>FUENTE: Subdirección General de Estadísticas Agroalimentarias del MAPA</t>
  </si>
  <si>
    <t>PRODUCCIÓN. VALOR DEL TOTAL, Y VALOR Y CANTIDAD DE LA FASE DE ENGORDE A TALLA COMERCIAL, POR TIPO DE ACUICULTURA, ORIGEN DEL AGUA Y GRUPO DE ESPECIES. Año 2006</t>
  </si>
  <si>
    <t>PRODUCCIÓN. VALOR DEL TOTAL, Y VALOR Y CANTIDAD DE LA FASE DE ENGORDE A TALLA COMERCIAL, POR TIPO DE ACUICULTURA, ORIGEN DEL AGUA Y GRUPO DE ESPECIES. Año 2005</t>
  </si>
  <si>
    <t>PRODUCCIÓN. VALOR DEL TOTAL, Y VALOR Y CANTIDAD DE LA FASE DE ENGORDE A TALLA COMERCIAL, POR TIPO DE ACUICULTURA, ORIGEN DEL AGUA Y GRUPO DE ESPECIES. Año 2004</t>
  </si>
  <si>
    <t>PRODUCCIÓN. VALOR DEL TOTAL, Y VALOR Y CANTIDAD DE LA FASE DE ENGORDE A TALLA COMERCIAL, POR TIPO DE ACUICULTURA, ORIGEN DEL AGUA Y GRUPO DE ESPECIES. Año 2003</t>
  </si>
  <si>
    <t>PRODUCCIÓN. VALOR DEL TOTAL, Y VALOR Y CANTIDAD DE LA FASE DE ENGORDE A TALLA COMERCIAL, POR TIPO DE ACUICULTURA, ORIGEN DEL AGUA Y GRUPO DE ESPECIES. Año 2002</t>
  </si>
  <si>
    <t>Macrófitos</t>
  </si>
  <si>
    <t>PRODUCCIÓN. VALOR Y CANTIDAD DE LA FASE DE ENGORDE A TALLA COMERCIAL, POR TIPO DE ACUICULTURA, ORIGEN DEL AGUA Y GRUPO DE ESPECIES. Año 2016</t>
  </si>
  <si>
    <t xml:space="preserve">Tabla 16. </t>
  </si>
  <si>
    <t>Año 2016. Producción. Valor y cantidad de la fase de engorde a talla comercial, por tipo de acuicultura, origen del agua y grupo de especies</t>
  </si>
  <si>
    <t>Fase 4. Engorde a talla comercial (valor de la F 4 en miles kg)</t>
  </si>
  <si>
    <t>PRODUCCIÓN. VALOR Y CANTIDAD DE LA FASE DE ENGORDE A TALLA COMERCIAL, POR TIPO DE ACUICULTURA, ORIGEN DEL AGUA Y GRUPO DE ESPECIES. Año 2017</t>
  </si>
  <si>
    <t xml:space="preserve">Tabla 17. </t>
  </si>
  <si>
    <t>Año 2017.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</si>
  <si>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2018</t>
  </si>
  <si>
    <t xml:space="preserve">Tabla 18. </t>
  </si>
  <si>
    <t>Año 2018. Producción. Valor y cantidad de la fase de engorde a talla comercial, por tipo de acuicultura, origen del agua y grupo de especies</t>
  </si>
  <si>
    <t>Fase 4. Engorde a talla comercial (valor de la F4 en miles kg)</t>
  </si>
  <si>
    <t>Fase 4.   Engorde a talla comercial. 
(miles de kg)</t>
  </si>
  <si>
    <t>PRODUCCIÓN. VALOR Y CANTIDAD DE LA FASE DE ENGORDE A TALLA COMERCIAL, POR TIPO DE ACUICULTURA, ORIGEN DEL AGUA Y GRUPO DE ESPECIES. Año 2019</t>
  </si>
  <si>
    <t xml:space="preserve">Tabla 19. </t>
  </si>
  <si>
    <t>Año 2019.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</si>
  <si>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2020</t>
  </si>
  <si>
    <t>Tabla 20.</t>
  </si>
  <si>
    <t>Año 2020.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</si>
  <si>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2021</t>
  </si>
  <si>
    <t>Tabla 21.</t>
  </si>
  <si>
    <t>Año 2021. Producción. Valor y cantidad de la fase de engorde a talla comercial, por tipo de acuicultura, origen del agua y grupo de especies</t>
  </si>
  <si>
    <t>S.E.</t>
  </si>
  <si>
    <t>s.e.: Dato no publicable por secreto estadístico</t>
  </si>
  <si>
    <t>PRODUCCIÓN. VALOR Y CANTIDAD DE LA FASE DE ENGORDE A TALLA COMERCIAL, POR TIPO DE ACUICULTURA, ORIGEN DEL AGUA Y GRUPO DE ESPECIES. Año 2022</t>
  </si>
  <si>
    <t>Tabla 22.</t>
  </si>
  <si>
    <t>Año 2022. Producción. Valor y cantidad de la fase de engorde a talla comercial, por tipo de acuicultura, origen del agua y grupo de especies</t>
  </si>
  <si>
    <t>Anfibios</t>
  </si>
  <si>
    <t>S. E.</t>
  </si>
  <si>
    <t>Tabla 23.</t>
  </si>
  <si>
    <t>Año 2023. Producción. Valor y cantidad de la fase de engorde a talla comercial, por tipo de acuicultura, origen del agua y grupo de especies</t>
  </si>
  <si>
    <t>Año 2021-2023. Producción. Valor y cantidad de la fase de engorde a talla comercial, por tipo de acuicultura, origen del agua y grupo de especies</t>
  </si>
  <si>
    <t>Otros invertebrados acuáticos</t>
  </si>
  <si>
    <t>PRODUCCIÓN. VALOR DEL TOTAL, Y VALOR Y CANTIDAD DE LA FASE DE ENGORDE A TALLA COMERCIAL, POR TIPO DE ACUICULTURA, ORIGEN DEL AGUA Y GRUPO DE ESPECIES. AÑOS 2021-2023</t>
  </si>
  <si>
    <t>PRODUCCIÓN. VALOR DEL TOTAL, Y VALOR Y CANTIDAD DE LA FASE DE ENGORDE A TALLA COMERCIAL, POR TIPO DE ACUICULTURA, ORIGEN DEL AGUA Y GRUPO DE ESPECIES. AÑO 2023</t>
  </si>
  <si>
    <t>Fase 4.   Engorde a talla comercial. Producción total 
(miles de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</si>
</sst>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10"/>
      <name val="Cambria"/>
      <family val="1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indexed="3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15" fillId="0" borderId="0"/>
  </cellStyleXfs>
  <cellXfs count="107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 wrapText="1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" fillId="0" borderId="0" xfId="1" applyBorder="1"/>
    <xf numFmtId="0" fontId="1" fillId="0" borderId="0" xfId="5" applyFill="1"/>
    <xf numFmtId="0" fontId="9" fillId="0" borderId="0" xfId="6" applyFont="1" applyFill="1" applyBorder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wrapText="1"/>
    </xf>
    <xf numFmtId="0" fontId="1" fillId="0" borderId="0" xfId="5"/>
    <xf numFmtId="0" fontId="9" fillId="5" borderId="13" xfId="6" applyFont="1" applyFill="1" applyBorder="1" applyAlignment="1">
      <alignment horizontal="center" vertical="center" wrapText="1"/>
    </xf>
    <xf numFmtId="0" fontId="9" fillId="5" borderId="14" xfId="6" applyFont="1" applyFill="1" applyBorder="1" applyAlignment="1">
      <alignment horizontal="center" vertical="center" wrapText="1"/>
    </xf>
    <xf numFmtId="0" fontId="9" fillId="5" borderId="16" xfId="6" applyFont="1" applyFill="1" applyBorder="1" applyAlignment="1">
      <alignment horizontal="center" vertical="center" wrapText="1"/>
    </xf>
    <xf numFmtId="0" fontId="9" fillId="5" borderId="17" xfId="6" applyFont="1" applyFill="1" applyBorder="1" applyAlignment="1">
      <alignment horizontal="center" vertical="center" wrapText="1"/>
    </xf>
    <xf numFmtId="0" fontId="1" fillId="0" borderId="20" xfId="5" applyFont="1" applyBorder="1"/>
    <xf numFmtId="4" fontId="1" fillId="0" borderId="21" xfId="7" applyNumberFormat="1" applyFont="1" applyBorder="1"/>
    <xf numFmtId="4" fontId="1" fillId="0" borderId="22" xfId="5" applyNumberFormat="1" applyFont="1" applyBorder="1"/>
    <xf numFmtId="4" fontId="1" fillId="0" borderId="23" xfId="7" applyNumberFormat="1" applyFont="1" applyBorder="1"/>
    <xf numFmtId="4" fontId="1" fillId="0" borderId="24" xfId="7" applyNumberFormat="1" applyFont="1" applyBorder="1"/>
    <xf numFmtId="4" fontId="1" fillId="0" borderId="25" xfId="5" applyNumberFormat="1" applyFont="1" applyBorder="1"/>
    <xf numFmtId="0" fontId="1" fillId="0" borderId="26" xfId="5" applyFont="1" applyBorder="1"/>
    <xf numFmtId="4" fontId="1" fillId="0" borderId="27" xfId="5" applyNumberFormat="1" applyFont="1" applyBorder="1"/>
    <xf numFmtId="4" fontId="1" fillId="0" borderId="28" xfId="7" applyNumberFormat="1" applyFont="1" applyBorder="1"/>
    <xf numFmtId="4" fontId="1" fillId="0" borderId="29" xfId="7" applyNumberFormat="1" applyFont="1" applyBorder="1"/>
    <xf numFmtId="0" fontId="1" fillId="0" borderId="0" xfId="5" applyFill="1" applyBorder="1"/>
    <xf numFmtId="0" fontId="1" fillId="0" borderId="0" xfId="5" applyBorder="1"/>
    <xf numFmtId="0" fontId="1" fillId="0" borderId="30" xfId="5" applyFont="1" applyBorder="1"/>
    <xf numFmtId="4" fontId="1" fillId="0" borderId="31" xfId="5" applyNumberFormat="1" applyFont="1" applyBorder="1"/>
    <xf numFmtId="164" fontId="1" fillId="0" borderId="29" xfId="7" applyNumberFormat="1" applyFont="1" applyBorder="1"/>
    <xf numFmtId="4" fontId="1" fillId="0" borderId="32" xfId="5" applyNumberFormat="1" applyFont="1" applyBorder="1"/>
    <xf numFmtId="0" fontId="1" fillId="0" borderId="33" xfId="5" applyFont="1" applyBorder="1"/>
    <xf numFmtId="4" fontId="1" fillId="0" borderId="34" xfId="7" applyNumberFormat="1" applyFont="1" applyBorder="1"/>
    <xf numFmtId="4" fontId="1" fillId="0" borderId="35" xfId="7" applyNumberFormat="1" applyFont="1" applyBorder="1"/>
    <xf numFmtId="4" fontId="1" fillId="0" borderId="36" xfId="7" applyNumberFormat="1" applyFont="1" applyBorder="1"/>
    <xf numFmtId="4" fontId="1" fillId="0" borderId="39" xfId="7" applyNumberFormat="1" applyFont="1" applyBorder="1"/>
    <xf numFmtId="4" fontId="1" fillId="0" borderId="38" xfId="7" applyNumberFormat="1" applyFont="1" applyBorder="1"/>
    <xf numFmtId="0" fontId="12" fillId="0" borderId="0" xfId="7" applyFont="1" applyBorder="1" applyAlignment="1">
      <alignment horizontal="center" vertical="center"/>
    </xf>
    <xf numFmtId="0" fontId="1" fillId="7" borderId="41" xfId="5" applyFont="1" applyFill="1" applyBorder="1" applyAlignment="1">
      <alignment horizontal="right"/>
    </xf>
    <xf numFmtId="4" fontId="1" fillId="7" borderId="42" xfId="5" applyNumberFormat="1" applyFont="1" applyFill="1" applyBorder="1"/>
    <xf numFmtId="4" fontId="1" fillId="7" borderId="43" xfId="5" applyNumberFormat="1" applyFont="1" applyFill="1" applyBorder="1"/>
    <xf numFmtId="4" fontId="1" fillId="7" borderId="41" xfId="5" applyNumberFormat="1" applyFont="1" applyFill="1" applyBorder="1"/>
    <xf numFmtId="0" fontId="1" fillId="0" borderId="45" xfId="5" applyFont="1" applyBorder="1"/>
    <xf numFmtId="4" fontId="1" fillId="0" borderId="46" xfId="7" applyNumberFormat="1" applyFont="1" applyBorder="1"/>
    <xf numFmtId="4" fontId="1" fillId="0" borderId="47" xfId="7" applyNumberFormat="1" applyFont="1" applyBorder="1"/>
    <xf numFmtId="4" fontId="1" fillId="0" borderId="48" xfId="7" applyNumberFormat="1" applyFont="1" applyBorder="1"/>
    <xf numFmtId="4" fontId="1" fillId="0" borderId="49" xfId="5" applyNumberFormat="1" applyFont="1" applyBorder="1"/>
    <xf numFmtId="4" fontId="1" fillId="0" borderId="26" xfId="5" applyNumberFormat="1" applyFont="1" applyBorder="1"/>
    <xf numFmtId="4" fontId="1" fillId="0" borderId="50" xfId="7" applyNumberFormat="1" applyFont="1" applyBorder="1"/>
    <xf numFmtId="4" fontId="1" fillId="0" borderId="51" xfId="7" applyNumberFormat="1" applyFont="1" applyBorder="1"/>
    <xf numFmtId="4" fontId="1" fillId="7" borderId="41" xfId="8" applyNumberFormat="1" applyFont="1" applyFill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45" xfId="8" applyNumberFormat="1" applyFont="1" applyBorder="1"/>
    <xf numFmtId="4" fontId="1" fillId="0" borderId="54" xfId="5" applyNumberFormat="1" applyFont="1" applyBorder="1"/>
    <xf numFmtId="4" fontId="1" fillId="0" borderId="26" xfId="8" applyNumberFormat="1" applyFont="1" applyBorder="1"/>
    <xf numFmtId="4" fontId="1" fillId="0" borderId="55" xfId="7" applyNumberFormat="1" applyFont="1" applyBorder="1"/>
    <xf numFmtId="164" fontId="1" fillId="0" borderId="56" xfId="7" applyNumberFormat="1" applyFont="1" applyBorder="1"/>
    <xf numFmtId="4" fontId="1" fillId="0" borderId="57" xfId="8" applyNumberFormat="1" applyFont="1" applyBorder="1"/>
    <xf numFmtId="4" fontId="1" fillId="0" borderId="58" xfId="8" applyNumberFormat="1" applyFont="1" applyBorder="1"/>
    <xf numFmtId="0" fontId="1" fillId="8" borderId="41" xfId="5" applyFont="1" applyFill="1" applyBorder="1" applyAlignment="1">
      <alignment horizontal="right"/>
    </xf>
    <xf numFmtId="4" fontId="9" fillId="8" borderId="42" xfId="5" applyNumberFormat="1" applyFont="1" applyFill="1" applyBorder="1"/>
    <xf numFmtId="4" fontId="9" fillId="8" borderId="43" xfId="5" applyNumberFormat="1" applyFont="1" applyFill="1" applyBorder="1"/>
    <xf numFmtId="4" fontId="9" fillId="8" borderId="41" xfId="8" applyNumberFormat="1" applyFont="1" applyFill="1" applyBorder="1"/>
    <xf numFmtId="4" fontId="9" fillId="8" borderId="60" xfId="5" applyNumberFormat="1" applyFont="1" applyFill="1" applyBorder="1"/>
    <xf numFmtId="4" fontId="1" fillId="0" borderId="62" xfId="7" applyNumberFormat="1" applyFont="1" applyBorder="1"/>
    <xf numFmtId="4" fontId="1" fillId="0" borderId="63" xfId="7" applyNumberFormat="1" applyFont="1" applyBorder="1"/>
    <xf numFmtId="4" fontId="1" fillId="0" borderId="64" xfId="7" applyNumberFormat="1" applyFont="1" applyBorder="1"/>
    <xf numFmtId="4" fontId="1" fillId="0" borderId="65" xfId="7" applyNumberFormat="1" applyFont="1" applyBorder="1"/>
    <xf numFmtId="0" fontId="11" fillId="0" borderId="0" xfId="7" applyNumberFormat="1" applyBorder="1"/>
    <xf numFmtId="4" fontId="9" fillId="8" borderId="61" xfId="5" applyNumberFormat="1" applyFont="1" applyFill="1" applyBorder="1"/>
    <xf numFmtId="4" fontId="9" fillId="8" borderId="67" xfId="5" applyNumberFormat="1" applyFont="1" applyFill="1" applyBorder="1"/>
    <xf numFmtId="4" fontId="9" fillId="8" borderId="66" xfId="8" applyNumberFormat="1" applyFont="1" applyFill="1" applyBorder="1"/>
    <xf numFmtId="0" fontId="9" fillId="0" borderId="20" xfId="5" applyFont="1" applyBorder="1"/>
    <xf numFmtId="4" fontId="1" fillId="0" borderId="70" xfId="5" applyNumberFormat="1" applyFont="1" applyBorder="1"/>
    <xf numFmtId="4" fontId="1" fillId="0" borderId="71" xfId="5" applyNumberFormat="1" applyFont="1" applyBorder="1"/>
    <xf numFmtId="4" fontId="1" fillId="0" borderId="20" xfId="8" applyNumberFormat="1" applyFont="1" applyBorder="1"/>
    <xf numFmtId="4" fontId="1" fillId="0" borderId="72" xfId="5" applyNumberFormat="1" applyFont="1" applyBorder="1"/>
    <xf numFmtId="4" fontId="1" fillId="0" borderId="73" xfId="5" applyNumberFormat="1" applyFont="1" applyBorder="1"/>
    <xf numFmtId="0" fontId="9" fillId="0" borderId="26" xfId="5" applyFont="1" applyBorder="1"/>
    <xf numFmtId="4" fontId="1" fillId="0" borderId="76" xfId="7" applyNumberFormat="1" applyFont="1" applyBorder="1"/>
    <xf numFmtId="164" fontId="1" fillId="0" borderId="38" xfId="7" applyNumberFormat="1" applyFont="1" applyBorder="1"/>
    <xf numFmtId="4" fontId="1" fillId="0" borderId="0" xfId="7" applyNumberFormat="1" applyFont="1" applyBorder="1"/>
    <xf numFmtId="4" fontId="1" fillId="0" borderId="54" xfId="7" applyNumberFormat="1" applyFont="1" applyBorder="1"/>
    <xf numFmtId="4" fontId="1" fillId="0" borderId="77" xfId="5" applyNumberFormat="1" applyFont="1" applyBorder="1"/>
    <xf numFmtId="4" fontId="1" fillId="0" borderId="78" xfId="5" applyNumberFormat="1" applyFont="1" applyBorder="1"/>
    <xf numFmtId="4" fontId="1" fillId="0" borderId="33" xfId="8" applyNumberFormat="1" applyFont="1" applyBorder="1"/>
    <xf numFmtId="4" fontId="1" fillId="0" borderId="79" xfId="5" applyNumberFormat="1" applyFont="1" applyBorder="1"/>
    <xf numFmtId="4" fontId="9" fillId="2" borderId="13" xfId="8" applyNumberFormat="1" applyFont="1" applyFill="1" applyBorder="1"/>
    <xf numFmtId="4" fontId="9" fillId="2" borderId="14" xfId="8" applyNumberFormat="1" applyFont="1" applyFill="1" applyBorder="1"/>
    <xf numFmtId="4" fontId="9" fillId="2" borderId="82" xfId="8" applyNumberFormat="1" applyFont="1" applyFill="1" applyBorder="1"/>
    <xf numFmtId="4" fontId="11" fillId="0" borderId="0" xfId="7" applyNumberFormat="1"/>
    <xf numFmtId="0" fontId="11" fillId="0" borderId="0" xfId="7"/>
    <xf numFmtId="4" fontId="1" fillId="0" borderId="0" xfId="5" applyNumberFormat="1"/>
    <xf numFmtId="0" fontId="1" fillId="0" borderId="0" xfId="5" applyFont="1"/>
    <xf numFmtId="0" fontId="1" fillId="9" borderId="0" xfId="5" applyFill="1"/>
    <xf numFmtId="0" fontId="9" fillId="9" borderId="0" xfId="6" applyFont="1" applyFill="1" applyBorder="1" applyAlignment="1">
      <alignment horizontal="justify" vertical="center" wrapText="1"/>
    </xf>
    <xf numFmtId="0" fontId="10" fillId="9" borderId="0" xfId="6" applyFont="1" applyFill="1" applyBorder="1" applyAlignment="1">
      <alignment horizontal="left" vertical="center" wrapText="1"/>
    </xf>
    <xf numFmtId="0" fontId="11" fillId="9" borderId="0" xfId="7" applyFill="1"/>
    <xf numFmtId="0" fontId="9" fillId="5" borderId="82" xfId="6" applyFont="1" applyFill="1" applyBorder="1" applyAlignment="1">
      <alignment horizontal="center" vertical="center" wrapText="1"/>
    </xf>
    <xf numFmtId="0" fontId="11" fillId="0" borderId="74" xfId="7" applyBorder="1"/>
    <xf numFmtId="0" fontId="11" fillId="9" borderId="0" xfId="7" applyFill="1" applyBorder="1"/>
    <xf numFmtId="3" fontId="11" fillId="0" borderId="0" xfId="7" applyNumberFormat="1" applyBorder="1"/>
    <xf numFmtId="0" fontId="1" fillId="7" borderId="43" xfId="5" applyFont="1" applyFill="1" applyBorder="1" applyAlignment="1">
      <alignment horizontal="right"/>
    </xf>
    <xf numFmtId="0" fontId="1" fillId="0" borderId="53" xfId="5" applyFont="1" applyBorder="1"/>
    <xf numFmtId="0" fontId="1" fillId="0" borderId="22" xfId="5" applyFont="1" applyBorder="1"/>
    <xf numFmtId="0" fontId="1" fillId="0" borderId="78" xfId="5" applyFont="1" applyBorder="1"/>
    <xf numFmtId="4" fontId="11" fillId="9" borderId="0" xfId="7" applyNumberFormat="1" applyFill="1"/>
    <xf numFmtId="0" fontId="1" fillId="8" borderId="67" xfId="5" applyFont="1" applyFill="1" applyBorder="1" applyAlignment="1">
      <alignment horizontal="right"/>
    </xf>
    <xf numFmtId="0" fontId="9" fillId="0" borderId="30" xfId="5" applyFont="1" applyBorder="1"/>
    <xf numFmtId="4" fontId="1" fillId="0" borderId="84" xfId="7" applyNumberFormat="1" applyFont="1" applyBorder="1"/>
    <xf numFmtId="0" fontId="9" fillId="0" borderId="33" xfId="5" applyFont="1" applyBorder="1"/>
    <xf numFmtId="0" fontId="9" fillId="2" borderId="82" xfId="5" applyFont="1" applyFill="1" applyBorder="1" applyAlignment="1">
      <alignment horizontal="right"/>
    </xf>
    <xf numFmtId="4" fontId="9" fillId="2" borderId="85" xfId="8" applyNumberFormat="1" applyFont="1" applyFill="1" applyBorder="1"/>
    <xf numFmtId="0" fontId="12" fillId="9" borderId="0" xfId="7" applyFont="1" applyFill="1"/>
    <xf numFmtId="4" fontId="1" fillId="9" borderId="0" xfId="5" applyNumberFormat="1" applyFill="1"/>
    <xf numFmtId="0" fontId="12" fillId="9" borderId="0" xfId="5" applyFont="1" applyFill="1"/>
    <xf numFmtId="3" fontId="11" fillId="9" borderId="0" xfId="7" applyNumberFormat="1" applyFill="1" applyBorder="1"/>
    <xf numFmtId="4" fontId="1" fillId="9" borderId="0" xfId="5" applyNumberFormat="1" applyFill="1" applyBorder="1"/>
    <xf numFmtId="0" fontId="11" fillId="9" borderId="74" xfId="7" applyFill="1" applyBorder="1"/>
    <xf numFmtId="4" fontId="1" fillId="0" borderId="86" xfId="5" applyNumberFormat="1" applyFont="1" applyBorder="1"/>
    <xf numFmtId="4" fontId="1" fillId="0" borderId="84" xfId="5" applyNumberFormat="1" applyFont="1" applyBorder="1"/>
    <xf numFmtId="4" fontId="1" fillId="0" borderId="87" xfId="7" applyNumberFormat="1" applyFont="1" applyBorder="1"/>
    <xf numFmtId="4" fontId="12" fillId="9" borderId="0" xfId="7" applyNumberFormat="1" applyFont="1" applyFill="1"/>
    <xf numFmtId="0" fontId="11" fillId="9" borderId="0" xfId="5" applyFont="1" applyFill="1"/>
    <xf numFmtId="0" fontId="9" fillId="0" borderId="0" xfId="6" applyFont="1" applyFill="1" applyBorder="1" applyAlignment="1">
      <alignment horizontal="justify" vertical="center" wrapText="1"/>
    </xf>
    <xf numFmtId="0" fontId="1" fillId="0" borderId="71" xfId="5" applyFont="1" applyBorder="1"/>
    <xf numFmtId="4" fontId="11" fillId="0" borderId="0" xfId="7" applyNumberFormat="1" applyFill="1" applyBorder="1"/>
    <xf numFmtId="0" fontId="1" fillId="0" borderId="31" xfId="5" applyFont="1" applyBorder="1"/>
    <xf numFmtId="0" fontId="11" fillId="0" borderId="0" xfId="7" applyNumberFormat="1" applyFill="1" applyBorder="1"/>
    <xf numFmtId="0" fontId="11" fillId="0" borderId="0" xfId="7" applyFont="1" applyBorder="1" applyAlignment="1">
      <alignment horizontal="center" vertical="center"/>
    </xf>
    <xf numFmtId="0" fontId="1" fillId="0" borderId="0" xfId="5" applyFont="1" applyFill="1"/>
    <xf numFmtId="0" fontId="12" fillId="0" borderId="0" xfId="7" applyNumberFormat="1" applyFont="1" applyFill="1" applyBorder="1"/>
    <xf numFmtId="4" fontId="12" fillId="0" borderId="0" xfId="7" applyNumberFormat="1" applyFont="1" applyFill="1" applyBorder="1"/>
    <xf numFmtId="0" fontId="1" fillId="8" borderId="43" xfId="5" applyFont="1" applyFill="1" applyBorder="1" applyAlignment="1">
      <alignment horizontal="right"/>
    </xf>
    <xf numFmtId="4" fontId="1" fillId="0" borderId="0" xfId="5" applyNumberFormat="1" applyFont="1" applyFill="1" applyBorder="1"/>
    <xf numFmtId="0" fontId="1" fillId="0" borderId="0" xfId="5" applyFont="1" applyFill="1" applyBorder="1"/>
    <xf numFmtId="0" fontId="9" fillId="0" borderId="71" xfId="5" applyFont="1" applyBorder="1"/>
    <xf numFmtId="0" fontId="9" fillId="0" borderId="22" xfId="5" applyFont="1" applyBorder="1"/>
    <xf numFmtId="0" fontId="9" fillId="0" borderId="31" xfId="5" applyFont="1" applyBorder="1"/>
    <xf numFmtId="0" fontId="9" fillId="0" borderId="78" xfId="5" applyFont="1" applyBorder="1"/>
    <xf numFmtId="0" fontId="9" fillId="2" borderId="15" xfId="5" applyFont="1" applyFill="1" applyBorder="1" applyAlignment="1">
      <alignment horizontal="right"/>
    </xf>
    <xf numFmtId="0" fontId="11" fillId="0" borderId="0" xfId="5" applyFont="1"/>
    <xf numFmtId="4" fontId="1" fillId="0" borderId="0" xfId="5" applyNumberFormat="1" applyBorder="1"/>
    <xf numFmtId="4" fontId="1" fillId="0" borderId="88" xfId="7" applyNumberFormat="1" applyFont="1" applyBorder="1"/>
    <xf numFmtId="3" fontId="1" fillId="0" borderId="24" xfId="7" applyNumberFormat="1" applyFont="1" applyBorder="1"/>
    <xf numFmtId="3" fontId="1" fillId="0" borderId="29" xfId="7" applyNumberFormat="1" applyFont="1" applyBorder="1"/>
    <xf numFmtId="3" fontId="1" fillId="0" borderId="38" xfId="7" applyNumberFormat="1" applyFont="1" applyBorder="1"/>
    <xf numFmtId="3" fontId="1" fillId="7" borderId="41" xfId="5" applyNumberFormat="1" applyFont="1" applyFill="1" applyBorder="1"/>
    <xf numFmtId="3" fontId="1" fillId="0" borderId="48" xfId="7" applyNumberFormat="1" applyFont="1" applyBorder="1"/>
    <xf numFmtId="3" fontId="1" fillId="0" borderId="26" xfId="5" applyNumberFormat="1" applyFont="1" applyBorder="1"/>
    <xf numFmtId="3" fontId="1" fillId="7" borderId="41" xfId="8" applyNumberFormat="1" applyFont="1" applyFill="1" applyBorder="1"/>
    <xf numFmtId="3" fontId="1" fillId="0" borderId="45" xfId="8" applyNumberFormat="1" applyFont="1" applyBorder="1"/>
    <xf numFmtId="3" fontId="1" fillId="0" borderId="26" xfId="8" applyNumberFormat="1" applyFont="1" applyBorder="1"/>
    <xf numFmtId="3" fontId="1" fillId="0" borderId="56" xfId="7" applyNumberFormat="1" applyFont="1" applyBorder="1"/>
    <xf numFmtId="3" fontId="1" fillId="0" borderId="58" xfId="8" applyNumberFormat="1" applyFont="1" applyBorder="1"/>
    <xf numFmtId="3" fontId="9" fillId="8" borderId="41" xfId="8" applyNumberFormat="1" applyFont="1" applyFill="1" applyBorder="1"/>
    <xf numFmtId="3" fontId="1" fillId="0" borderId="65" xfId="7" applyNumberFormat="1" applyFont="1" applyBorder="1"/>
    <xf numFmtId="3" fontId="9" fillId="8" borderId="66" xfId="8" applyNumberFormat="1" applyFont="1" applyFill="1" applyBorder="1"/>
    <xf numFmtId="3" fontId="1" fillId="0" borderId="20" xfId="8" applyNumberFormat="1" applyFont="1" applyBorder="1"/>
    <xf numFmtId="3" fontId="1" fillId="0" borderId="33" xfId="8" applyNumberFormat="1" applyFont="1" applyBorder="1"/>
    <xf numFmtId="3" fontId="9" fillId="2" borderId="82" xfId="8" applyNumberFormat="1" applyFont="1" applyFill="1" applyBorder="1"/>
    <xf numFmtId="0" fontId="11" fillId="0" borderId="0" xfId="7" applyFont="1" applyFill="1"/>
    <xf numFmtId="4" fontId="1" fillId="0" borderId="68" xfId="7" applyNumberFormat="1" applyFont="1" applyBorder="1"/>
    <xf numFmtId="4" fontId="1" fillId="0" borderId="89" xfId="7" applyNumberFormat="1" applyFont="1" applyBorder="1"/>
    <xf numFmtId="4" fontId="1" fillId="0" borderId="90" xfId="7" applyNumberFormat="1" applyFont="1" applyBorder="1"/>
    <xf numFmtId="3" fontId="1" fillId="0" borderId="91" xfId="7" applyNumberFormat="1" applyFont="1" applyBorder="1"/>
    <xf numFmtId="4" fontId="1" fillId="0" borderId="74" xfId="7" applyNumberFormat="1" applyFont="1" applyBorder="1"/>
    <xf numFmtId="4" fontId="1" fillId="0" borderId="92" xfId="7" applyNumberFormat="1" applyFont="1" applyBorder="1"/>
    <xf numFmtId="3" fontId="1" fillId="0" borderId="37" xfId="7" applyNumberFormat="1" applyFont="1" applyBorder="1"/>
    <xf numFmtId="4" fontId="1" fillId="0" borderId="93" xfId="7" applyNumberFormat="1" applyFont="1" applyBorder="1"/>
    <xf numFmtId="4" fontId="1" fillId="0" borderId="67" xfId="7" applyNumberFormat="1" applyFont="1" applyBorder="1"/>
    <xf numFmtId="3" fontId="1" fillId="0" borderId="94" xfId="7" applyNumberFormat="1" applyFont="1" applyBorder="1"/>
    <xf numFmtId="4" fontId="1" fillId="0" borderId="36" xfId="5" applyNumberFormat="1" applyFont="1" applyBorder="1"/>
    <xf numFmtId="3" fontId="1" fillId="0" borderId="30" xfId="8" applyNumberFormat="1" applyFont="1" applyBorder="1"/>
    <xf numFmtId="4" fontId="1" fillId="0" borderId="95" xfId="7" applyNumberFormat="1" applyFont="1" applyBorder="1"/>
    <xf numFmtId="4" fontId="1" fillId="0" borderId="53" xfId="7" applyNumberFormat="1" applyFont="1" applyBorder="1"/>
    <xf numFmtId="0" fontId="9" fillId="0" borderId="0" xfId="6" applyFont="1" applyFill="1" applyBorder="1" applyAlignment="1">
      <alignment vertical="center" wrapText="1"/>
    </xf>
    <xf numFmtId="4" fontId="1" fillId="0" borderId="98" xfId="7" applyNumberFormat="1" applyFont="1" applyBorder="1"/>
    <xf numFmtId="4" fontId="1" fillId="0" borderId="73" xfId="7" applyNumberFormat="1" applyFont="1" applyBorder="1"/>
    <xf numFmtId="4" fontId="1" fillId="0" borderId="99" xfId="7" applyNumberFormat="1" applyFont="1" applyBorder="1"/>
    <xf numFmtId="4" fontId="1" fillId="0" borderId="25" xfId="7" applyNumberFormat="1" applyFont="1" applyBorder="1"/>
    <xf numFmtId="4" fontId="11" fillId="0" borderId="0" xfId="7" applyNumberFormat="1" applyBorder="1"/>
    <xf numFmtId="4" fontId="1" fillId="7" borderId="100" xfId="5" applyNumberFormat="1" applyFont="1" applyFill="1" applyBorder="1"/>
    <xf numFmtId="4" fontId="1" fillId="7" borderId="101" xfId="5" applyNumberFormat="1" applyFont="1" applyFill="1" applyBorder="1"/>
    <xf numFmtId="4" fontId="1" fillId="0" borderId="102" xfId="7" applyNumberFormat="1" applyFont="1" applyBorder="1"/>
    <xf numFmtId="4" fontId="1" fillId="0" borderId="103" xfId="7" applyNumberFormat="1" applyFont="1" applyBorder="1"/>
    <xf numFmtId="4" fontId="1" fillId="0" borderId="104" xfId="7" applyNumberFormat="1" applyFont="1" applyBorder="1"/>
    <xf numFmtId="4" fontId="1" fillId="0" borderId="105" xfId="7" applyNumberFormat="1" applyFont="1" applyBorder="1"/>
    <xf numFmtId="3" fontId="1" fillId="0" borderId="106" xfId="7" applyNumberFormat="1" applyFont="1" applyBorder="1"/>
    <xf numFmtId="0" fontId="12" fillId="0" borderId="0" xfId="7" applyNumberFormat="1" applyFont="1" applyBorder="1"/>
    <xf numFmtId="4" fontId="12" fillId="0" borderId="0" xfId="7" applyNumberFormat="1" applyFont="1" applyBorder="1"/>
    <xf numFmtId="4" fontId="1" fillId="0" borderId="107" xfId="5" applyNumberFormat="1" applyFont="1" applyBorder="1"/>
    <xf numFmtId="4" fontId="1" fillId="0" borderId="0" xfId="5" applyNumberFormat="1" applyFont="1" applyBorder="1"/>
    <xf numFmtId="4" fontId="9" fillId="8" borderId="101" xfId="5" applyNumberFormat="1" applyFont="1" applyFill="1" applyBorder="1"/>
    <xf numFmtId="4" fontId="1" fillId="0" borderId="108" xfId="7" applyNumberFormat="1" applyFont="1" applyBorder="1"/>
    <xf numFmtId="0" fontId="1" fillId="0" borderId="0" xfId="5" applyFont="1" applyBorder="1"/>
    <xf numFmtId="4" fontId="1" fillId="0" borderId="109" xfId="7" applyNumberFormat="1" applyFont="1" applyBorder="1"/>
    <xf numFmtId="4" fontId="9" fillId="8" borderId="44" xfId="5" applyNumberFormat="1" applyFont="1" applyFill="1" applyBorder="1"/>
    <xf numFmtId="4" fontId="1" fillId="0" borderId="110" xfId="9" applyNumberFormat="1" applyBorder="1"/>
    <xf numFmtId="4" fontId="1" fillId="0" borderId="72" xfId="9" applyNumberFormat="1" applyBorder="1"/>
    <xf numFmtId="4" fontId="1" fillId="0" borderId="71" xfId="9" applyNumberFormat="1" applyBorder="1"/>
    <xf numFmtId="3" fontId="1" fillId="0" borderId="20" xfId="9" applyNumberFormat="1" applyBorder="1"/>
    <xf numFmtId="4" fontId="1" fillId="0" borderId="111" xfId="9" applyNumberFormat="1" applyBorder="1"/>
    <xf numFmtId="4" fontId="1" fillId="0" borderId="49" xfId="9" applyNumberFormat="1" applyBorder="1"/>
    <xf numFmtId="4" fontId="1" fillId="0" borderId="22" xfId="9" applyNumberFormat="1" applyBorder="1"/>
    <xf numFmtId="3" fontId="1" fillId="0" borderId="26" xfId="9" applyNumberFormat="1" applyBorder="1"/>
    <xf numFmtId="4" fontId="1" fillId="0" borderId="112" xfId="9" applyNumberFormat="1" applyBorder="1"/>
    <xf numFmtId="4" fontId="1" fillId="0" borderId="79" xfId="9" applyNumberFormat="1" applyBorder="1"/>
    <xf numFmtId="4" fontId="1" fillId="0" borderId="31" xfId="9" applyNumberFormat="1" applyBorder="1"/>
    <xf numFmtId="3" fontId="1" fillId="0" borderId="30" xfId="9" applyNumberFormat="1" applyBorder="1"/>
    <xf numFmtId="4" fontId="1" fillId="0" borderId="113" xfId="9" applyNumberFormat="1" applyBorder="1"/>
    <xf numFmtId="4" fontId="1" fillId="0" borderId="95" xfId="9" applyNumberFormat="1" applyBorder="1"/>
    <xf numFmtId="4" fontId="1" fillId="0" borderId="78" xfId="9" applyNumberFormat="1" applyBorder="1"/>
    <xf numFmtId="3" fontId="1" fillId="0" borderId="33" xfId="9" applyNumberFormat="1" applyBorder="1"/>
    <xf numFmtId="4" fontId="1" fillId="7" borderId="100" xfId="5" applyNumberFormat="1" applyFill="1" applyBorder="1"/>
    <xf numFmtId="4" fontId="1" fillId="7" borderId="101" xfId="5" applyNumberFormat="1" applyFill="1" applyBorder="1"/>
    <xf numFmtId="4" fontId="1" fillId="7" borderId="43" xfId="5" applyNumberFormat="1" applyFill="1" applyBorder="1"/>
    <xf numFmtId="3" fontId="1" fillId="7" borderId="41" xfId="5" applyNumberFormat="1" applyFill="1" applyBorder="1"/>
    <xf numFmtId="4" fontId="1" fillId="0" borderId="114" xfId="9" applyNumberFormat="1" applyBorder="1"/>
    <xf numFmtId="4" fontId="1" fillId="0" borderId="107" xfId="9" applyNumberFormat="1" applyBorder="1"/>
    <xf numFmtId="4" fontId="1" fillId="0" borderId="53" xfId="9" applyNumberFormat="1" applyBorder="1"/>
    <xf numFmtId="3" fontId="1" fillId="0" borderId="45" xfId="9" applyNumberFormat="1" applyBorder="1"/>
    <xf numFmtId="4" fontId="1" fillId="0" borderId="113" xfId="9" applyNumberFormat="1" applyFont="1" applyBorder="1"/>
    <xf numFmtId="4" fontId="1" fillId="0" borderId="95" xfId="9" applyNumberFormat="1" applyFont="1" applyBorder="1"/>
    <xf numFmtId="4" fontId="1" fillId="0" borderId="78" xfId="9" applyNumberFormat="1" applyFont="1" applyBorder="1"/>
    <xf numFmtId="3" fontId="1" fillId="0" borderId="33" xfId="9" applyNumberFormat="1" applyFont="1" applyBorder="1"/>
    <xf numFmtId="4" fontId="1" fillId="0" borderId="114" xfId="5" applyNumberFormat="1" applyFont="1" applyBorder="1"/>
    <xf numFmtId="4" fontId="1" fillId="0" borderId="95" xfId="8" applyNumberFormat="1" applyFont="1" applyBorder="1"/>
    <xf numFmtId="4" fontId="1" fillId="0" borderId="78" xfId="8" applyNumberFormat="1" applyFont="1" applyBorder="1"/>
    <xf numFmtId="4" fontId="1" fillId="0" borderId="52" xfId="9" applyNumberFormat="1" applyFont="1" applyBorder="1"/>
    <xf numFmtId="4" fontId="1" fillId="0" borderId="107" xfId="9" applyNumberFormat="1" applyFont="1" applyBorder="1"/>
    <xf numFmtId="4" fontId="1" fillId="0" borderId="53" xfId="9" applyNumberFormat="1" applyFont="1" applyBorder="1"/>
    <xf numFmtId="3" fontId="1" fillId="0" borderId="45" xfId="9" applyNumberFormat="1" applyFont="1" applyBorder="1"/>
    <xf numFmtId="4" fontId="1" fillId="0" borderId="57" xfId="9" applyNumberFormat="1" applyFont="1" applyBorder="1"/>
    <xf numFmtId="4" fontId="1" fillId="0" borderId="54" xfId="5" applyNumberFormat="1" applyBorder="1"/>
    <xf numFmtId="4" fontId="1" fillId="0" borderId="49" xfId="5" applyNumberFormat="1" applyBorder="1"/>
    <xf numFmtId="4" fontId="1" fillId="0" borderId="22" xfId="5" applyNumberFormat="1" applyBorder="1"/>
    <xf numFmtId="3" fontId="1" fillId="0" borderId="26" xfId="8" applyNumberFormat="1" applyBorder="1"/>
    <xf numFmtId="4" fontId="1" fillId="0" borderId="77" xfId="5" applyNumberFormat="1" applyBorder="1"/>
    <xf numFmtId="4" fontId="1" fillId="0" borderId="79" xfId="5" applyNumberFormat="1" applyBorder="1"/>
    <xf numFmtId="4" fontId="1" fillId="0" borderId="31" xfId="5" applyNumberFormat="1" applyBorder="1"/>
    <xf numFmtId="3" fontId="1" fillId="0" borderId="30" xfId="8" applyNumberFormat="1" applyBorder="1"/>
    <xf numFmtId="4" fontId="9" fillId="2" borderId="15" xfId="8" applyNumberFormat="1" applyFont="1" applyFill="1" applyBorder="1"/>
    <xf numFmtId="0" fontId="1" fillId="0" borderId="0" xfId="10" applyFill="1"/>
    <xf numFmtId="0" fontId="1" fillId="0" borderId="0" xfId="10" applyFill="1" applyAlignment="1"/>
    <xf numFmtId="0" fontId="9" fillId="0" borderId="0" xfId="11" applyFont="1" applyFill="1" applyBorder="1" applyAlignment="1">
      <alignment horizontal="justify" vertical="center" wrapText="1"/>
    </xf>
    <xf numFmtId="0" fontId="10" fillId="0" borderId="0" xfId="11" applyFont="1" applyFill="1" applyBorder="1" applyAlignment="1">
      <alignment horizontal="left" vertical="center" wrapText="1"/>
    </xf>
    <xf numFmtId="0" fontId="1" fillId="0" borderId="0" xfId="10"/>
    <xf numFmtId="0" fontId="9" fillId="5" borderId="82" xfId="11" applyFont="1" applyFill="1" applyBorder="1" applyAlignment="1">
      <alignment horizontal="center" vertical="center" wrapText="1"/>
    </xf>
    <xf numFmtId="0" fontId="1" fillId="0" borderId="20" xfId="10" applyFont="1" applyBorder="1"/>
    <xf numFmtId="4" fontId="1" fillId="0" borderId="110" xfId="12" applyNumberFormat="1" applyBorder="1"/>
    <xf numFmtId="4" fontId="1" fillId="0" borderId="72" xfId="12" applyNumberFormat="1" applyBorder="1"/>
    <xf numFmtId="4" fontId="1" fillId="0" borderId="71" xfId="12" applyNumberFormat="1" applyBorder="1"/>
    <xf numFmtId="3" fontId="1" fillId="0" borderId="20" xfId="12" applyNumberFormat="1" applyBorder="1"/>
    <xf numFmtId="0" fontId="1" fillId="0" borderId="0" xfId="10" applyBorder="1"/>
    <xf numFmtId="0" fontId="1" fillId="0" borderId="26" xfId="10" applyFont="1" applyBorder="1"/>
    <xf numFmtId="4" fontId="1" fillId="0" borderId="111" xfId="12" applyNumberFormat="1" applyBorder="1"/>
    <xf numFmtId="4" fontId="1" fillId="0" borderId="49" xfId="12" applyNumberFormat="1" applyBorder="1"/>
    <xf numFmtId="4" fontId="1" fillId="0" borderId="22" xfId="12" applyNumberFormat="1" applyBorder="1"/>
    <xf numFmtId="3" fontId="1" fillId="0" borderId="26" xfId="12" applyNumberFormat="1" applyBorder="1"/>
    <xf numFmtId="0" fontId="1" fillId="0" borderId="0" xfId="10" applyFill="1" applyBorder="1"/>
    <xf numFmtId="0" fontId="1" fillId="0" borderId="33" xfId="10" applyFont="1" applyBorder="1"/>
    <xf numFmtId="4" fontId="1" fillId="0" borderId="113" xfId="12" applyNumberFormat="1" applyBorder="1"/>
    <xf numFmtId="4" fontId="1" fillId="0" borderId="95" xfId="12" applyNumberFormat="1" applyBorder="1"/>
    <xf numFmtId="4" fontId="1" fillId="0" borderId="78" xfId="12" applyNumberFormat="1" applyBorder="1"/>
    <xf numFmtId="3" fontId="1" fillId="0" borderId="33" xfId="12" applyNumberFormat="1" applyBorder="1"/>
    <xf numFmtId="0" fontId="1" fillId="7" borderId="41" xfId="10" applyFont="1" applyFill="1" applyBorder="1" applyAlignment="1">
      <alignment horizontal="right"/>
    </xf>
    <xf numFmtId="4" fontId="1" fillId="7" borderId="100" xfId="10" applyNumberFormat="1" applyFill="1" applyBorder="1"/>
    <xf numFmtId="4" fontId="1" fillId="7" borderId="101" xfId="10" applyNumberFormat="1" applyFill="1" applyBorder="1"/>
    <xf numFmtId="4" fontId="1" fillId="7" borderId="43" xfId="10" applyNumberFormat="1" applyFill="1" applyBorder="1"/>
    <xf numFmtId="3" fontId="1" fillId="7" borderId="41" xfId="10" applyNumberFormat="1" applyFill="1" applyBorder="1"/>
    <xf numFmtId="0" fontId="1" fillId="0" borderId="45" xfId="10" applyFont="1" applyBorder="1"/>
    <xf numFmtId="4" fontId="1" fillId="0" borderId="114" xfId="12" applyNumberFormat="1" applyBorder="1"/>
    <xf numFmtId="4" fontId="1" fillId="0" borderId="107" xfId="12" applyNumberFormat="1" applyBorder="1"/>
    <xf numFmtId="4" fontId="1" fillId="0" borderId="53" xfId="12" applyNumberFormat="1" applyBorder="1"/>
    <xf numFmtId="3" fontId="1" fillId="0" borderId="45" xfId="12" applyNumberFormat="1" applyBorder="1"/>
    <xf numFmtId="0" fontId="1" fillId="7" borderId="41" xfId="13" applyFont="1" applyFill="1" applyBorder="1" applyAlignment="1">
      <alignment horizontal="right"/>
    </xf>
    <xf numFmtId="4" fontId="1" fillId="7" borderId="100" xfId="10" applyNumberFormat="1" applyFont="1" applyFill="1" applyBorder="1"/>
    <xf numFmtId="4" fontId="1" fillId="7" borderId="101" xfId="10" applyNumberFormat="1" applyFont="1" applyFill="1" applyBorder="1"/>
    <xf numFmtId="4" fontId="1" fillId="7" borderId="43" xfId="10" applyNumberFormat="1" applyFont="1" applyFill="1" applyBorder="1"/>
    <xf numFmtId="3" fontId="1" fillId="7" borderId="41" xfId="14" applyNumberFormat="1" applyFont="1" applyFill="1" applyBorder="1"/>
    <xf numFmtId="0" fontId="1" fillId="0" borderId="0" xfId="10" applyFont="1" applyFill="1"/>
    <xf numFmtId="4" fontId="1" fillId="0" borderId="114" xfId="10" applyNumberFormat="1" applyFont="1" applyBorder="1"/>
    <xf numFmtId="4" fontId="1" fillId="0" borderId="107" xfId="10" applyNumberFormat="1" applyFont="1" applyBorder="1"/>
    <xf numFmtId="4" fontId="1" fillId="0" borderId="53" xfId="10" applyNumberFormat="1" applyFont="1" applyBorder="1"/>
    <xf numFmtId="3" fontId="1" fillId="0" borderId="45" xfId="14" applyNumberFormat="1" applyFont="1" applyBorder="1"/>
    <xf numFmtId="4" fontId="1" fillId="0" borderId="111" xfId="10" applyNumberFormat="1" applyFont="1" applyBorder="1"/>
    <xf numFmtId="4" fontId="1" fillId="0" borderId="49" xfId="10" applyNumberFormat="1" applyFont="1" applyBorder="1"/>
    <xf numFmtId="4" fontId="1" fillId="0" borderId="22" xfId="10" applyNumberFormat="1" applyFont="1" applyBorder="1"/>
    <xf numFmtId="3" fontId="1" fillId="0" borderId="26" xfId="14" applyNumberFormat="1" applyFont="1" applyBorder="1"/>
    <xf numFmtId="0" fontId="1" fillId="0" borderId="22" xfId="10" applyFont="1" applyBorder="1"/>
    <xf numFmtId="4" fontId="1" fillId="0" borderId="54" xfId="10" applyNumberFormat="1" applyFont="1" applyBorder="1"/>
    <xf numFmtId="0" fontId="1" fillId="0" borderId="78" xfId="10" applyFont="1" applyBorder="1"/>
    <xf numFmtId="4" fontId="1" fillId="0" borderId="57" xfId="14" applyNumberFormat="1" applyFont="1" applyBorder="1"/>
    <xf numFmtId="4" fontId="1" fillId="0" borderId="95" xfId="14" applyNumberFormat="1" applyFont="1" applyBorder="1"/>
    <xf numFmtId="4" fontId="1" fillId="0" borderId="78" xfId="14" applyNumberFormat="1" applyFont="1" applyBorder="1"/>
    <xf numFmtId="3" fontId="1" fillId="0" borderId="33" xfId="14" applyNumberFormat="1" applyFont="1" applyBorder="1"/>
    <xf numFmtId="0" fontId="1" fillId="8" borderId="43" xfId="10" applyFont="1" applyFill="1" applyBorder="1" applyAlignment="1">
      <alignment horizontal="right"/>
    </xf>
    <xf numFmtId="4" fontId="9" fillId="8" borderId="42" xfId="10" applyNumberFormat="1" applyFont="1" applyFill="1" applyBorder="1"/>
    <xf numFmtId="4" fontId="9" fillId="8" borderId="101" xfId="10" applyNumberFormat="1" applyFont="1" applyFill="1" applyBorder="1"/>
    <xf numFmtId="4" fontId="9" fillId="8" borderId="43" xfId="10" applyNumberFormat="1" applyFont="1" applyFill="1" applyBorder="1"/>
    <xf numFmtId="3" fontId="9" fillId="8" borderId="41" xfId="14" applyNumberFormat="1" applyFont="1" applyFill="1" applyBorder="1"/>
    <xf numFmtId="0" fontId="1" fillId="0" borderId="53" xfId="10" applyFont="1" applyBorder="1"/>
    <xf numFmtId="4" fontId="1" fillId="0" borderId="52" xfId="12" applyNumberFormat="1" applyFont="1" applyBorder="1"/>
    <xf numFmtId="4" fontId="1" fillId="0" borderId="107" xfId="12" applyNumberFormat="1" applyFont="1" applyBorder="1"/>
    <xf numFmtId="4" fontId="1" fillId="0" borderId="53" xfId="12" applyNumberFormat="1" applyFont="1" applyBorder="1"/>
    <xf numFmtId="3" fontId="1" fillId="0" borderId="45" xfId="12" applyNumberFormat="1" applyFont="1" applyBorder="1"/>
    <xf numFmtId="0" fontId="1" fillId="0" borderId="0" xfId="10" applyFont="1" applyBorder="1"/>
    <xf numFmtId="4" fontId="1" fillId="0" borderId="57" xfId="12" applyNumberFormat="1" applyFont="1" applyBorder="1"/>
    <xf numFmtId="4" fontId="1" fillId="0" borderId="95" xfId="12" applyNumberFormat="1" applyFont="1" applyBorder="1"/>
    <xf numFmtId="4" fontId="1" fillId="0" borderId="78" xfId="12" applyNumberFormat="1" applyFont="1" applyBorder="1"/>
    <xf numFmtId="3" fontId="1" fillId="0" borderId="33" xfId="12" applyNumberFormat="1" applyFont="1" applyBorder="1"/>
    <xf numFmtId="0" fontId="1" fillId="8" borderId="67" xfId="10" applyFont="1" applyFill="1" applyBorder="1" applyAlignment="1">
      <alignment horizontal="right"/>
    </xf>
    <xf numFmtId="4" fontId="9" fillId="8" borderId="61" xfId="10" applyNumberFormat="1" applyFont="1" applyFill="1" applyBorder="1"/>
    <xf numFmtId="4" fontId="9" fillId="8" borderId="44" xfId="10" applyNumberFormat="1" applyFont="1" applyFill="1" applyBorder="1"/>
    <xf numFmtId="4" fontId="9" fillId="8" borderId="67" xfId="10" applyNumberFormat="1" applyFont="1" applyFill="1" applyBorder="1"/>
    <xf numFmtId="3" fontId="9" fillId="8" borderId="66" xfId="14" applyNumberFormat="1" applyFont="1" applyFill="1" applyBorder="1"/>
    <xf numFmtId="0" fontId="9" fillId="0" borderId="71" xfId="10" applyFont="1" applyBorder="1"/>
    <xf numFmtId="4" fontId="1" fillId="0" borderId="70" xfId="10" applyNumberFormat="1" applyFont="1" applyBorder="1"/>
    <xf numFmtId="4" fontId="1" fillId="0" borderId="72" xfId="10" applyNumberFormat="1" applyFont="1" applyBorder="1"/>
    <xf numFmtId="4" fontId="1" fillId="0" borderId="71" xfId="10" applyNumberFormat="1" applyFont="1" applyBorder="1"/>
    <xf numFmtId="3" fontId="1" fillId="0" borderId="20" xfId="14" applyNumberFormat="1" applyFont="1" applyBorder="1"/>
    <xf numFmtId="0" fontId="9" fillId="0" borderId="22" xfId="10" applyFont="1" applyBorder="1"/>
    <xf numFmtId="0" fontId="1" fillId="0" borderId="0" xfId="10" applyFont="1"/>
    <xf numFmtId="0" fontId="9" fillId="0" borderId="31" xfId="10" applyFont="1" applyBorder="1"/>
    <xf numFmtId="4" fontId="1" fillId="0" borderId="77" xfId="10" applyNumberFormat="1" applyFont="1" applyBorder="1"/>
    <xf numFmtId="4" fontId="1" fillId="0" borderId="79" xfId="10" applyNumberFormat="1" applyFont="1" applyBorder="1"/>
    <xf numFmtId="4" fontId="1" fillId="0" borderId="31" xfId="10" applyNumberFormat="1" applyFont="1" applyBorder="1"/>
    <xf numFmtId="3" fontId="1" fillId="0" borderId="30" xfId="14" applyNumberFormat="1" applyFont="1" applyBorder="1"/>
    <xf numFmtId="0" fontId="9" fillId="2" borderId="15" xfId="10" applyFont="1" applyFill="1" applyBorder="1" applyAlignment="1">
      <alignment horizontal="right"/>
    </xf>
    <xf numFmtId="4" fontId="9" fillId="2" borderId="13" xfId="14" applyNumberFormat="1" applyFont="1" applyFill="1" applyBorder="1"/>
    <xf numFmtId="4" fontId="9" fillId="2" borderId="14" xfId="14" applyNumberFormat="1" applyFont="1" applyFill="1" applyBorder="1"/>
    <xf numFmtId="4" fontId="9" fillId="2" borderId="15" xfId="14" applyNumberFormat="1" applyFont="1" applyFill="1" applyBorder="1"/>
    <xf numFmtId="3" fontId="9" fillId="2" borderId="82" xfId="14" applyNumberFormat="1" applyFont="1" applyFill="1" applyBorder="1"/>
    <xf numFmtId="0" fontId="1" fillId="0" borderId="115" xfId="10" applyFill="1" applyBorder="1"/>
    <xf numFmtId="0" fontId="11" fillId="0" borderId="0" xfId="10" applyFont="1" applyFill="1"/>
    <xf numFmtId="0" fontId="11" fillId="0" borderId="0" xfId="10" applyFont="1"/>
    <xf numFmtId="0" fontId="1" fillId="0" borderId="0" xfId="15" applyFill="1"/>
    <xf numFmtId="0" fontId="1" fillId="0" borderId="0" xfId="15" applyFill="1" applyAlignment="1"/>
    <xf numFmtId="0" fontId="9" fillId="0" borderId="0" xfId="16" applyFont="1" applyFill="1" applyBorder="1" applyAlignment="1">
      <alignment horizontal="justify" vertical="center" wrapText="1"/>
    </xf>
    <xf numFmtId="0" fontId="10" fillId="0" borderId="0" xfId="16" applyFont="1" applyFill="1" applyBorder="1" applyAlignment="1">
      <alignment horizontal="left" vertical="center" wrapText="1"/>
    </xf>
    <xf numFmtId="0" fontId="1" fillId="0" borderId="0" xfId="15"/>
    <xf numFmtId="0" fontId="9" fillId="5" borderId="82" xfId="16" applyFont="1" applyFill="1" applyBorder="1" applyAlignment="1">
      <alignment horizontal="center" vertical="center" wrapText="1"/>
    </xf>
    <xf numFmtId="0" fontId="1" fillId="0" borderId="71" xfId="15" applyFont="1" applyBorder="1"/>
    <xf numFmtId="4" fontId="1" fillId="0" borderId="70" xfId="17" applyNumberFormat="1" applyBorder="1"/>
    <xf numFmtId="4" fontId="1" fillId="0" borderId="72" xfId="17" applyNumberFormat="1" applyBorder="1"/>
    <xf numFmtId="4" fontId="1" fillId="0" borderId="71" xfId="17" applyNumberFormat="1" applyBorder="1"/>
    <xf numFmtId="3" fontId="1" fillId="0" borderId="20" xfId="17" applyNumberFormat="1" applyBorder="1"/>
    <xf numFmtId="0" fontId="1" fillId="0" borderId="0" xfId="15" applyBorder="1"/>
    <xf numFmtId="0" fontId="1" fillId="0" borderId="22" xfId="15" applyFont="1" applyBorder="1"/>
    <xf numFmtId="4" fontId="1" fillId="0" borderId="54" xfId="17" applyNumberFormat="1" applyBorder="1"/>
    <xf numFmtId="4" fontId="1" fillId="0" borderId="49" xfId="17" applyNumberFormat="1" applyBorder="1"/>
    <xf numFmtId="4" fontId="1" fillId="0" borderId="22" xfId="17" applyNumberFormat="1" applyBorder="1"/>
    <xf numFmtId="3" fontId="1" fillId="0" borderId="26" xfId="17" applyNumberFormat="1" applyBorder="1"/>
    <xf numFmtId="0" fontId="1" fillId="0" borderId="0" xfId="15" applyFill="1" applyBorder="1"/>
    <xf numFmtId="0" fontId="1" fillId="0" borderId="78" xfId="15" applyFont="1" applyBorder="1"/>
    <xf numFmtId="4" fontId="1" fillId="0" borderId="57" xfId="17" applyNumberFormat="1" applyBorder="1"/>
    <xf numFmtId="4" fontId="1" fillId="0" borderId="95" xfId="17" applyNumberFormat="1" applyBorder="1"/>
    <xf numFmtId="4" fontId="1" fillId="0" borderId="78" xfId="17" applyNumberFormat="1" applyBorder="1"/>
    <xf numFmtId="3" fontId="1" fillId="0" borderId="33" xfId="17" applyNumberFormat="1" applyBorder="1"/>
    <xf numFmtId="0" fontId="1" fillId="7" borderId="43" xfId="15" applyFont="1" applyFill="1" applyBorder="1" applyAlignment="1">
      <alignment horizontal="right"/>
    </xf>
    <xf numFmtId="4" fontId="1" fillId="7" borderId="42" xfId="15" applyNumberFormat="1" applyFill="1" applyBorder="1"/>
    <xf numFmtId="4" fontId="1" fillId="7" borderId="101" xfId="15" applyNumberFormat="1" applyFill="1" applyBorder="1"/>
    <xf numFmtId="4" fontId="1" fillId="7" borderId="43" xfId="15" applyNumberFormat="1" applyFill="1" applyBorder="1"/>
    <xf numFmtId="3" fontId="1" fillId="7" borderId="41" xfId="15" applyNumberFormat="1" applyFill="1" applyBorder="1"/>
    <xf numFmtId="0" fontId="1" fillId="0" borderId="53" xfId="15" applyFont="1" applyBorder="1"/>
    <xf numFmtId="4" fontId="1" fillId="0" borderId="52" xfId="17" applyNumberFormat="1" applyBorder="1"/>
    <xf numFmtId="4" fontId="1" fillId="0" borderId="107" xfId="17" applyNumberFormat="1" applyBorder="1"/>
    <xf numFmtId="4" fontId="1" fillId="0" borderId="53" xfId="17" applyNumberFormat="1" applyBorder="1"/>
    <xf numFmtId="3" fontId="1" fillId="0" borderId="45" xfId="17" applyNumberFormat="1" applyBorder="1"/>
    <xf numFmtId="4" fontId="1" fillId="7" borderId="42" xfId="15" applyNumberFormat="1" applyFont="1" applyFill="1" applyBorder="1"/>
    <xf numFmtId="4" fontId="1" fillId="7" borderId="101" xfId="15" applyNumberFormat="1" applyFont="1" applyFill="1" applyBorder="1"/>
    <xf numFmtId="4" fontId="1" fillId="7" borderId="43" xfId="15" applyNumberFormat="1" applyFont="1" applyFill="1" applyBorder="1"/>
    <xf numFmtId="3" fontId="1" fillId="7" borderId="41" xfId="18" applyNumberFormat="1" applyFont="1" applyFill="1" applyBorder="1"/>
    <xf numFmtId="0" fontId="1" fillId="0" borderId="0" xfId="15" applyFont="1" applyFill="1"/>
    <xf numFmtId="0" fontId="1" fillId="0" borderId="0" xfId="15" applyFont="1"/>
    <xf numFmtId="4" fontId="1" fillId="0" borderId="52" xfId="15" applyNumberFormat="1" applyFont="1" applyBorder="1"/>
    <xf numFmtId="4" fontId="1" fillId="0" borderId="107" xfId="15" applyNumberFormat="1" applyFont="1" applyBorder="1"/>
    <xf numFmtId="4" fontId="1" fillId="0" borderId="53" xfId="15" applyNumberFormat="1" applyFont="1" applyBorder="1"/>
    <xf numFmtId="3" fontId="1" fillId="0" borderId="45" xfId="18" applyNumberFormat="1" applyFont="1" applyBorder="1"/>
    <xf numFmtId="4" fontId="1" fillId="0" borderId="54" xfId="15" applyNumberFormat="1" applyFont="1" applyBorder="1"/>
    <xf numFmtId="4" fontId="1" fillId="0" borderId="49" xfId="15" applyNumberFormat="1" applyFont="1" applyBorder="1"/>
    <xf numFmtId="4" fontId="1" fillId="0" borderId="22" xfId="15" applyNumberFormat="1" applyFont="1" applyBorder="1"/>
    <xf numFmtId="3" fontId="1" fillId="0" borderId="26" xfId="18" applyNumberFormat="1" applyFont="1" applyBorder="1"/>
    <xf numFmtId="4" fontId="1" fillId="0" borderId="57" xfId="18" applyNumberFormat="1" applyFont="1" applyBorder="1"/>
    <xf numFmtId="4" fontId="1" fillId="0" borderId="95" xfId="18" applyNumberFormat="1" applyFont="1" applyBorder="1"/>
    <xf numFmtId="4" fontId="1" fillId="0" borderId="78" xfId="18" applyNumberFormat="1" applyFont="1" applyBorder="1"/>
    <xf numFmtId="3" fontId="1" fillId="0" borderId="33" xfId="18" applyNumberFormat="1" applyFont="1" applyBorder="1"/>
    <xf numFmtId="0" fontId="1" fillId="0" borderId="0" xfId="15" applyFont="1" applyFill="1" applyBorder="1"/>
    <xf numFmtId="0" fontId="1" fillId="8" borderId="43" xfId="15" applyFont="1" applyFill="1" applyBorder="1" applyAlignment="1">
      <alignment horizontal="right"/>
    </xf>
    <xf numFmtId="4" fontId="9" fillId="8" borderId="42" xfId="15" applyNumberFormat="1" applyFont="1" applyFill="1" applyBorder="1"/>
    <xf numFmtId="4" fontId="9" fillId="8" borderId="101" xfId="15" applyNumberFormat="1" applyFont="1" applyFill="1" applyBorder="1"/>
    <xf numFmtId="4" fontId="9" fillId="8" borderId="43" xfId="15" applyNumberFormat="1" applyFont="1" applyFill="1" applyBorder="1"/>
    <xf numFmtId="3" fontId="9" fillId="8" borderId="41" xfId="18" applyNumberFormat="1" applyFont="1" applyFill="1" applyBorder="1"/>
    <xf numFmtId="4" fontId="1" fillId="0" borderId="52" xfId="17" applyNumberFormat="1" applyFont="1" applyBorder="1"/>
    <xf numFmtId="4" fontId="1" fillId="0" borderId="107" xfId="17" applyNumberFormat="1" applyFont="1" applyBorder="1"/>
    <xf numFmtId="4" fontId="1" fillId="0" borderId="53" xfId="17" applyNumberFormat="1" applyFont="1" applyBorder="1"/>
    <xf numFmtId="3" fontId="1" fillId="0" borderId="45" xfId="17" applyNumberFormat="1" applyFont="1" applyBorder="1"/>
    <xf numFmtId="4" fontId="1" fillId="0" borderId="57" xfId="17" applyNumberFormat="1" applyFont="1" applyBorder="1"/>
    <xf numFmtId="4" fontId="1" fillId="0" borderId="95" xfId="17" applyNumberFormat="1" applyFont="1" applyBorder="1"/>
    <xf numFmtId="4" fontId="1" fillId="0" borderId="78" xfId="17" applyNumberFormat="1" applyFont="1" applyBorder="1"/>
    <xf numFmtId="3" fontId="1" fillId="0" borderId="33" xfId="17" applyNumberFormat="1" applyFont="1" applyBorder="1"/>
    <xf numFmtId="0" fontId="1" fillId="8" borderId="67" xfId="15" applyFont="1" applyFill="1" applyBorder="1" applyAlignment="1">
      <alignment horizontal="right"/>
    </xf>
    <xf numFmtId="4" fontId="9" fillId="8" borderId="61" xfId="15" applyNumberFormat="1" applyFont="1" applyFill="1" applyBorder="1"/>
    <xf numFmtId="4" fontId="9" fillId="8" borderId="44" xfId="15" applyNumberFormat="1" applyFont="1" applyFill="1" applyBorder="1"/>
    <xf numFmtId="4" fontId="9" fillId="8" borderId="67" xfId="15" applyNumberFormat="1" applyFont="1" applyFill="1" applyBorder="1"/>
    <xf numFmtId="3" fontId="9" fillId="8" borderId="66" xfId="18" applyNumberFormat="1" applyFont="1" applyFill="1" applyBorder="1"/>
    <xf numFmtId="0" fontId="9" fillId="0" borderId="71" xfId="15" applyFont="1" applyBorder="1"/>
    <xf numFmtId="4" fontId="1" fillId="0" borderId="70" xfId="15" applyNumberFormat="1" applyFont="1" applyBorder="1"/>
    <xf numFmtId="4" fontId="1" fillId="0" borderId="72" xfId="15" applyNumberFormat="1" applyFont="1" applyBorder="1"/>
    <xf numFmtId="4" fontId="1" fillId="0" borderId="71" xfId="15" applyNumberFormat="1" applyFont="1" applyBorder="1"/>
    <xf numFmtId="3" fontId="1" fillId="0" borderId="20" xfId="18" applyNumberFormat="1" applyFont="1" applyBorder="1"/>
    <xf numFmtId="0" fontId="9" fillId="0" borderId="22" xfId="15" applyFont="1" applyBorder="1"/>
    <xf numFmtId="0" fontId="9" fillId="0" borderId="31" xfId="15" applyFont="1" applyBorder="1"/>
    <xf numFmtId="4" fontId="1" fillId="0" borderId="77" xfId="15" applyNumberFormat="1" applyFont="1" applyBorder="1"/>
    <xf numFmtId="4" fontId="1" fillId="0" borderId="79" xfId="15" applyNumberFormat="1" applyFont="1" applyBorder="1"/>
    <xf numFmtId="4" fontId="1" fillId="0" borderId="31" xfId="15" applyNumberFormat="1" applyFont="1" applyBorder="1"/>
    <xf numFmtId="3" fontId="1" fillId="0" borderId="30" xfId="18" applyNumberFormat="1" applyFont="1" applyBorder="1"/>
    <xf numFmtId="0" fontId="9" fillId="2" borderId="15" xfId="15" applyFont="1" applyFill="1" applyBorder="1" applyAlignment="1">
      <alignment horizontal="right"/>
    </xf>
    <xf numFmtId="4" fontId="9" fillId="2" borderId="13" xfId="18" applyNumberFormat="1" applyFont="1" applyFill="1" applyBorder="1"/>
    <xf numFmtId="4" fontId="9" fillId="2" borderId="14" xfId="18" applyNumberFormat="1" applyFont="1" applyFill="1" applyBorder="1"/>
    <xf numFmtId="4" fontId="9" fillId="2" borderId="15" xfId="18" applyNumberFormat="1" applyFont="1" applyFill="1" applyBorder="1"/>
    <xf numFmtId="3" fontId="9" fillId="2" borderId="82" xfId="18" applyNumberFormat="1" applyFont="1" applyFill="1" applyBorder="1"/>
    <xf numFmtId="0" fontId="1" fillId="0" borderId="115" xfId="15" applyFill="1" applyBorder="1"/>
    <xf numFmtId="0" fontId="11" fillId="0" borderId="0" xfId="15" applyFont="1" applyFill="1"/>
    <xf numFmtId="0" fontId="11" fillId="0" borderId="0" xfId="15" applyFont="1"/>
    <xf numFmtId="0" fontId="1" fillId="0" borderId="0" xfId="19" applyFill="1"/>
    <xf numFmtId="0" fontId="1" fillId="0" borderId="0" xfId="19" applyFill="1" applyAlignment="1"/>
    <xf numFmtId="0" fontId="9" fillId="0" borderId="0" xfId="20" applyFont="1" applyFill="1" applyBorder="1" applyAlignment="1">
      <alignment horizontal="justify" vertical="center" wrapText="1"/>
    </xf>
    <xf numFmtId="0" fontId="10" fillId="0" borderId="0" xfId="20" applyFont="1" applyFill="1" applyBorder="1" applyAlignment="1">
      <alignment horizontal="left" vertical="center" wrapText="1"/>
    </xf>
    <xf numFmtId="0" fontId="1" fillId="0" borderId="0" xfId="19"/>
    <xf numFmtId="0" fontId="9" fillId="5" borderId="16" xfId="20" applyFont="1" applyFill="1" applyBorder="1" applyAlignment="1">
      <alignment horizontal="center" vertical="center" wrapText="1"/>
    </xf>
    <xf numFmtId="0" fontId="1" fillId="0" borderId="71" xfId="19" applyFont="1" applyBorder="1"/>
    <xf numFmtId="4" fontId="1" fillId="0" borderId="70" xfId="21" applyNumberFormat="1" applyBorder="1"/>
    <xf numFmtId="4" fontId="1" fillId="0" borderId="117" xfId="21" applyNumberFormat="1" applyBorder="1"/>
    <xf numFmtId="3" fontId="1" fillId="0" borderId="118" xfId="21" applyNumberFormat="1" applyBorder="1"/>
    <xf numFmtId="0" fontId="1" fillId="0" borderId="22" xfId="19" applyFont="1" applyBorder="1"/>
    <xf numFmtId="4" fontId="1" fillId="0" borderId="54" xfId="21" applyNumberFormat="1" applyBorder="1"/>
    <xf numFmtId="4" fontId="1" fillId="0" borderId="84" xfId="21" applyNumberFormat="1" applyBorder="1"/>
    <xf numFmtId="3" fontId="1" fillId="0" borderId="119" xfId="21" applyNumberFormat="1" applyBorder="1"/>
    <xf numFmtId="0" fontId="1" fillId="0" borderId="0" xfId="19" applyFill="1" applyBorder="1"/>
    <xf numFmtId="0" fontId="1" fillId="0" borderId="0" xfId="19" applyBorder="1"/>
    <xf numFmtId="0" fontId="1" fillId="0" borderId="78" xfId="19" applyFont="1" applyBorder="1"/>
    <xf numFmtId="4" fontId="1" fillId="0" borderId="57" xfId="21" applyNumberFormat="1" applyBorder="1"/>
    <xf numFmtId="4" fontId="1" fillId="0" borderId="39" xfId="21" applyNumberFormat="1" applyBorder="1"/>
    <xf numFmtId="3" fontId="1" fillId="0" borderId="120" xfId="21" applyNumberFormat="1" applyBorder="1"/>
    <xf numFmtId="0" fontId="11" fillId="0" borderId="0" xfId="7" applyFont="1" applyFill="1" applyBorder="1" applyAlignment="1">
      <alignment horizontal="center" vertical="center"/>
    </xf>
    <xf numFmtId="0" fontId="1" fillId="7" borderId="43" xfId="19" applyFont="1" applyFill="1" applyBorder="1" applyAlignment="1">
      <alignment horizontal="right"/>
    </xf>
    <xf numFmtId="4" fontId="1" fillId="7" borderId="42" xfId="19" applyNumberFormat="1" applyFill="1" applyBorder="1"/>
    <xf numFmtId="4" fontId="1" fillId="7" borderId="121" xfId="19" applyNumberFormat="1" applyFill="1" applyBorder="1"/>
    <xf numFmtId="3" fontId="1" fillId="7" borderId="122" xfId="19" applyNumberFormat="1" applyFill="1" applyBorder="1"/>
    <xf numFmtId="0" fontId="1" fillId="0" borderId="53" xfId="19" applyFont="1" applyBorder="1"/>
    <xf numFmtId="4" fontId="1" fillId="0" borderId="52" xfId="21" applyNumberFormat="1" applyBorder="1"/>
    <xf numFmtId="4" fontId="1" fillId="0" borderId="123" xfId="21" applyNumberFormat="1" applyBorder="1"/>
    <xf numFmtId="3" fontId="1" fillId="0" borderId="124" xfId="21" applyNumberFormat="1" applyBorder="1"/>
    <xf numFmtId="4" fontId="1" fillId="7" borderId="42" xfId="19" applyNumberFormat="1" applyFont="1" applyFill="1" applyBorder="1"/>
    <xf numFmtId="4" fontId="1" fillId="7" borderId="121" xfId="19" applyNumberFormat="1" applyFont="1" applyFill="1" applyBorder="1"/>
    <xf numFmtId="3" fontId="1" fillId="7" borderId="122" xfId="22" applyNumberFormat="1" applyFont="1" applyFill="1" applyBorder="1"/>
    <xf numFmtId="0" fontId="1" fillId="0" borderId="0" xfId="19" applyFont="1" applyFill="1"/>
    <xf numFmtId="0" fontId="1" fillId="0" borderId="0" xfId="19" applyFont="1"/>
    <xf numFmtId="4" fontId="1" fillId="0" borderId="52" xfId="19" applyNumberFormat="1" applyFont="1" applyBorder="1"/>
    <xf numFmtId="4" fontId="1" fillId="0" borderId="123" xfId="19" applyNumberFormat="1" applyFont="1" applyBorder="1"/>
    <xf numFmtId="3" fontId="1" fillId="0" borderId="124" xfId="22" applyNumberFormat="1" applyFont="1" applyBorder="1"/>
    <xf numFmtId="4" fontId="1" fillId="0" borderId="54" xfId="19" applyNumberFormat="1" applyFont="1" applyBorder="1"/>
    <xf numFmtId="4" fontId="1" fillId="0" borderId="84" xfId="19" applyNumberFormat="1" applyFont="1" applyBorder="1"/>
    <xf numFmtId="3" fontId="1" fillId="0" borderId="119" xfId="22" applyNumberFormat="1" applyFont="1" applyBorder="1"/>
    <xf numFmtId="4" fontId="1" fillId="0" borderId="57" xfId="22" applyNumberFormat="1" applyFont="1" applyBorder="1"/>
    <xf numFmtId="4" fontId="1" fillId="0" borderId="39" xfId="22" applyNumberFormat="1" applyFont="1" applyBorder="1"/>
    <xf numFmtId="3" fontId="1" fillId="0" borderId="120" xfId="22" applyNumberFormat="1" applyFont="1" applyBorder="1"/>
    <xf numFmtId="0" fontId="12" fillId="0" borderId="0" xfId="7" applyFont="1" applyFill="1" applyBorder="1" applyAlignment="1">
      <alignment horizontal="center" vertical="center"/>
    </xf>
    <xf numFmtId="0" fontId="1" fillId="8" borderId="43" xfId="19" applyFont="1" applyFill="1" applyBorder="1" applyAlignment="1">
      <alignment horizontal="right"/>
    </xf>
    <xf numFmtId="4" fontId="9" fillId="8" borderId="42" xfId="19" applyNumberFormat="1" applyFont="1" applyFill="1" applyBorder="1"/>
    <xf numFmtId="4" fontId="9" fillId="8" borderId="121" xfId="19" applyNumberFormat="1" applyFont="1" applyFill="1" applyBorder="1"/>
    <xf numFmtId="3" fontId="9" fillId="8" borderId="122" xfId="22" applyNumberFormat="1" applyFont="1" applyFill="1" applyBorder="1"/>
    <xf numFmtId="4" fontId="1" fillId="0" borderId="52" xfId="21" applyNumberFormat="1" applyFont="1" applyBorder="1"/>
    <xf numFmtId="4" fontId="1" fillId="0" borderId="123" xfId="21" applyNumberFormat="1" applyFont="1" applyBorder="1"/>
    <xf numFmtId="3" fontId="1" fillId="0" borderId="124" xfId="21" applyNumberFormat="1" applyFont="1" applyBorder="1"/>
    <xf numFmtId="4" fontId="1" fillId="0" borderId="57" xfId="21" applyNumberFormat="1" applyFont="1" applyBorder="1"/>
    <xf numFmtId="4" fontId="1" fillId="0" borderId="39" xfId="21" applyNumberFormat="1" applyFont="1" applyBorder="1"/>
    <xf numFmtId="3" fontId="1" fillId="0" borderId="120" xfId="21" applyNumberFormat="1" applyFont="1" applyBorder="1"/>
    <xf numFmtId="0" fontId="1" fillId="8" borderId="67" xfId="19" applyFont="1" applyFill="1" applyBorder="1" applyAlignment="1">
      <alignment horizontal="right"/>
    </xf>
    <xf numFmtId="4" fontId="9" fillId="8" borderId="61" xfId="19" applyNumberFormat="1" applyFont="1" applyFill="1" applyBorder="1"/>
    <xf numFmtId="4" fontId="9" fillId="8" borderId="125" xfId="19" applyNumberFormat="1" applyFont="1" applyFill="1" applyBorder="1"/>
    <xf numFmtId="3" fontId="9" fillId="8" borderId="126" xfId="22" applyNumberFormat="1" applyFont="1" applyFill="1" applyBorder="1"/>
    <xf numFmtId="0" fontId="9" fillId="0" borderId="71" xfId="19" applyFont="1" applyBorder="1"/>
    <xf numFmtId="4" fontId="1" fillId="0" borderId="70" xfId="19" applyNumberFormat="1" applyFont="1" applyBorder="1"/>
    <xf numFmtId="4" fontId="1" fillId="0" borderId="117" xfId="19" applyNumberFormat="1" applyFont="1" applyBorder="1"/>
    <xf numFmtId="3" fontId="1" fillId="0" borderId="118" xfId="22" applyNumberFormat="1" applyFont="1" applyBorder="1"/>
    <xf numFmtId="0" fontId="9" fillId="0" borderId="22" xfId="19" applyFont="1" applyBorder="1"/>
    <xf numFmtId="0" fontId="9" fillId="0" borderId="31" xfId="19" applyFont="1" applyBorder="1"/>
    <xf numFmtId="4" fontId="1" fillId="0" borderId="77" xfId="19" applyNumberFormat="1" applyFont="1" applyBorder="1"/>
    <xf numFmtId="4" fontId="1" fillId="0" borderId="127" xfId="19" applyNumberFormat="1" applyFont="1" applyBorder="1"/>
    <xf numFmtId="3" fontId="1" fillId="0" borderId="128" xfId="22" applyNumberFormat="1" applyFont="1" applyBorder="1"/>
    <xf numFmtId="0" fontId="9" fillId="2" borderId="15" xfId="19" applyFont="1" applyFill="1" applyBorder="1" applyAlignment="1">
      <alignment horizontal="right"/>
    </xf>
    <xf numFmtId="4" fontId="9" fillId="2" borderId="13" xfId="22" applyNumberFormat="1" applyFont="1" applyFill="1" applyBorder="1"/>
    <xf numFmtId="4" fontId="9" fillId="2" borderId="85" xfId="22" applyNumberFormat="1" applyFont="1" applyFill="1" applyBorder="1"/>
    <xf numFmtId="3" fontId="9" fillId="2" borderId="16" xfId="22" applyNumberFormat="1" applyFont="1" applyFill="1" applyBorder="1"/>
    <xf numFmtId="0" fontId="1" fillId="0" borderId="115" xfId="19" applyFill="1" applyBorder="1"/>
    <xf numFmtId="0" fontId="11" fillId="0" borderId="0" xfId="19" applyFont="1" applyFill="1"/>
    <xf numFmtId="0" fontId="11" fillId="0" borderId="0" xfId="19" applyFont="1"/>
    <xf numFmtId="0" fontId="1" fillId="0" borderId="0" xfId="23" applyFill="1"/>
    <xf numFmtId="0" fontId="1" fillId="0" borderId="0" xfId="23" applyFill="1" applyAlignment="1"/>
    <xf numFmtId="0" fontId="9" fillId="0" borderId="0" xfId="24" applyFont="1" applyFill="1" applyBorder="1" applyAlignment="1">
      <alignment horizontal="justify" vertical="center" wrapText="1"/>
    </xf>
    <xf numFmtId="0" fontId="10" fillId="0" borderId="0" xfId="24" applyFont="1" applyFill="1" applyBorder="1" applyAlignment="1">
      <alignment horizontal="left" vertical="center" wrapText="1"/>
    </xf>
    <xf numFmtId="0" fontId="1" fillId="0" borderId="0" xfId="23"/>
    <xf numFmtId="0" fontId="9" fillId="5" borderId="82" xfId="25" applyFont="1" applyFill="1" applyBorder="1" applyAlignment="1">
      <alignment horizontal="center" vertical="center" wrapText="1"/>
    </xf>
    <xf numFmtId="0" fontId="1" fillId="0" borderId="20" xfId="23" applyFont="1" applyBorder="1"/>
    <xf numFmtId="4" fontId="1" fillId="0" borderId="70" xfId="26" applyNumberFormat="1" applyBorder="1"/>
    <xf numFmtId="4" fontId="1" fillId="0" borderId="72" xfId="26" applyNumberFormat="1" applyBorder="1"/>
    <xf numFmtId="3" fontId="1" fillId="0" borderId="20" xfId="26" applyNumberFormat="1" applyBorder="1"/>
    <xf numFmtId="0" fontId="1" fillId="0" borderId="26" xfId="23" applyFont="1" applyBorder="1"/>
    <xf numFmtId="4" fontId="1" fillId="0" borderId="54" xfId="26" applyNumberFormat="1" applyBorder="1"/>
    <xf numFmtId="4" fontId="1" fillId="0" borderId="49" xfId="26" applyNumberFormat="1" applyBorder="1"/>
    <xf numFmtId="3" fontId="1" fillId="0" borderId="26" xfId="26" applyNumberFormat="1" applyBorder="1"/>
    <xf numFmtId="0" fontId="1" fillId="0" borderId="0" xfId="23" applyFill="1" applyBorder="1"/>
    <xf numFmtId="0" fontId="1" fillId="0" borderId="0" xfId="23" applyBorder="1"/>
    <xf numFmtId="0" fontId="1" fillId="0" borderId="33" xfId="23" applyFont="1" applyBorder="1"/>
    <xf numFmtId="4" fontId="1" fillId="0" borderId="57" xfId="26" applyNumberFormat="1" applyBorder="1"/>
    <xf numFmtId="4" fontId="1" fillId="0" borderId="95" xfId="26" applyNumberFormat="1" applyBorder="1"/>
    <xf numFmtId="3" fontId="1" fillId="0" borderId="33" xfId="26" applyNumberFormat="1" applyBorder="1"/>
    <xf numFmtId="0" fontId="1" fillId="7" borderId="41" xfId="23" applyFont="1" applyFill="1" applyBorder="1" applyAlignment="1">
      <alignment horizontal="right"/>
    </xf>
    <xf numFmtId="4" fontId="1" fillId="7" borderId="42" xfId="23" applyNumberFormat="1" applyFill="1" applyBorder="1"/>
    <xf numFmtId="4" fontId="1" fillId="7" borderId="101" xfId="23" applyNumberFormat="1" applyFill="1" applyBorder="1"/>
    <xf numFmtId="3" fontId="1" fillId="7" borderId="41" xfId="23" applyNumberFormat="1" applyFill="1" applyBorder="1"/>
    <xf numFmtId="0" fontId="1" fillId="0" borderId="45" xfId="23" applyFont="1" applyBorder="1"/>
    <xf numFmtId="4" fontId="1" fillId="0" borderId="52" xfId="26" applyNumberFormat="1" applyBorder="1"/>
    <xf numFmtId="4" fontId="1" fillId="0" borderId="107" xfId="26" applyNumberFormat="1" applyBorder="1"/>
    <xf numFmtId="3" fontId="1" fillId="0" borderId="45" xfId="26" applyNumberFormat="1" applyBorder="1"/>
    <xf numFmtId="4" fontId="1" fillId="7" borderId="42" xfId="23" applyNumberFormat="1" applyFont="1" applyFill="1" applyBorder="1"/>
    <xf numFmtId="4" fontId="1" fillId="7" borderId="101" xfId="23" applyNumberFormat="1" applyFont="1" applyFill="1" applyBorder="1"/>
    <xf numFmtId="3" fontId="1" fillId="7" borderId="41" xfId="27" applyNumberFormat="1" applyFont="1" applyFill="1" applyBorder="1"/>
    <xf numFmtId="0" fontId="1" fillId="0" borderId="0" xfId="23" applyFont="1" applyFill="1"/>
    <xf numFmtId="0" fontId="1" fillId="0" borderId="0" xfId="23" applyFont="1"/>
    <xf numFmtId="4" fontId="1" fillId="0" borderId="52" xfId="23" applyNumberFormat="1" applyFont="1" applyBorder="1"/>
    <xf numFmtId="4" fontId="1" fillId="0" borderId="107" xfId="23" applyNumberFormat="1" applyFont="1" applyBorder="1"/>
    <xf numFmtId="3" fontId="1" fillId="0" borderId="45" xfId="27" applyNumberFormat="1" applyFont="1" applyBorder="1"/>
    <xf numFmtId="4" fontId="1" fillId="0" borderId="54" xfId="23" applyNumberFormat="1" applyFont="1" applyBorder="1"/>
    <xf numFmtId="4" fontId="1" fillId="0" borderId="49" xfId="23" applyNumberFormat="1" applyFont="1" applyBorder="1"/>
    <xf numFmtId="3" fontId="1" fillId="0" borderId="26" xfId="27" applyNumberFormat="1" applyFont="1" applyBorder="1"/>
    <xf numFmtId="0" fontId="1" fillId="0" borderId="22" xfId="23" applyFont="1" applyBorder="1"/>
    <xf numFmtId="0" fontId="1" fillId="0" borderId="78" xfId="23" applyFont="1" applyBorder="1"/>
    <xf numFmtId="4" fontId="1" fillId="0" borderId="57" xfId="27" applyNumberFormat="1" applyFont="1" applyBorder="1"/>
    <xf numFmtId="4" fontId="1" fillId="0" borderId="95" xfId="27" applyNumberFormat="1" applyFont="1" applyBorder="1"/>
    <xf numFmtId="3" fontId="1" fillId="0" borderId="33" xfId="27" applyNumberFormat="1" applyFont="1" applyBorder="1"/>
    <xf numFmtId="0" fontId="1" fillId="8" borderId="43" xfId="23" applyFont="1" applyFill="1" applyBorder="1" applyAlignment="1">
      <alignment horizontal="right"/>
    </xf>
    <xf numFmtId="4" fontId="9" fillId="8" borderId="42" xfId="23" applyNumberFormat="1" applyFont="1" applyFill="1" applyBorder="1"/>
    <xf numFmtId="4" fontId="9" fillId="8" borderId="101" xfId="23" applyNumberFormat="1" applyFont="1" applyFill="1" applyBorder="1"/>
    <xf numFmtId="3" fontId="9" fillId="8" borderId="41" xfId="27" applyNumberFormat="1" applyFont="1" applyFill="1" applyBorder="1"/>
    <xf numFmtId="0" fontId="1" fillId="0" borderId="53" xfId="23" applyFont="1" applyBorder="1"/>
    <xf numFmtId="4" fontId="1" fillId="0" borderId="52" xfId="26" applyNumberFormat="1" applyFont="1" applyBorder="1"/>
    <xf numFmtId="4" fontId="1" fillId="0" borderId="107" xfId="26" applyNumberFormat="1" applyFont="1" applyBorder="1"/>
    <xf numFmtId="3" fontId="1" fillId="0" borderId="45" xfId="26" applyNumberFormat="1" applyFont="1" applyBorder="1"/>
    <xf numFmtId="4" fontId="1" fillId="0" borderId="57" xfId="26" applyNumberFormat="1" applyFont="1" applyBorder="1"/>
    <xf numFmtId="4" fontId="1" fillId="0" borderId="95" xfId="26" applyNumberFormat="1" applyFont="1" applyBorder="1"/>
    <xf numFmtId="3" fontId="1" fillId="0" borderId="33" xfId="26" applyNumberFormat="1" applyFont="1" applyBorder="1"/>
    <xf numFmtId="0" fontId="1" fillId="8" borderId="67" xfId="23" applyFont="1" applyFill="1" applyBorder="1" applyAlignment="1">
      <alignment horizontal="right"/>
    </xf>
    <xf numFmtId="4" fontId="9" fillId="8" borderId="61" xfId="23" applyNumberFormat="1" applyFont="1" applyFill="1" applyBorder="1"/>
    <xf numFmtId="4" fontId="9" fillId="8" borderId="44" xfId="23" applyNumberFormat="1" applyFont="1" applyFill="1" applyBorder="1"/>
    <xf numFmtId="3" fontId="9" fillId="8" borderId="66" xfId="27" applyNumberFormat="1" applyFont="1" applyFill="1" applyBorder="1"/>
    <xf numFmtId="0" fontId="9" fillId="0" borderId="71" xfId="23" applyFont="1" applyBorder="1"/>
    <xf numFmtId="4" fontId="1" fillId="0" borderId="70" xfId="23" applyNumberFormat="1" applyFont="1" applyBorder="1"/>
    <xf numFmtId="4" fontId="1" fillId="0" borderId="72" xfId="23" applyNumberFormat="1" applyFont="1" applyBorder="1"/>
    <xf numFmtId="3" fontId="1" fillId="0" borderId="20" xfId="27" applyNumberFormat="1" applyFont="1" applyBorder="1"/>
    <xf numFmtId="0" fontId="9" fillId="0" borderId="22" xfId="23" applyFont="1" applyBorder="1"/>
    <xf numFmtId="0" fontId="9" fillId="0" borderId="31" xfId="23" applyFont="1" applyBorder="1"/>
    <xf numFmtId="4" fontId="1" fillId="0" borderId="77" xfId="23" applyNumberFormat="1" applyFont="1" applyBorder="1"/>
    <xf numFmtId="4" fontId="1" fillId="0" borderId="79" xfId="23" applyNumberFormat="1" applyFont="1" applyBorder="1"/>
    <xf numFmtId="3" fontId="1" fillId="0" borderId="30" xfId="27" applyNumberFormat="1" applyFont="1" applyBorder="1"/>
    <xf numFmtId="0" fontId="9" fillId="2" borderId="15" xfId="23" applyFont="1" applyFill="1" applyBorder="1" applyAlignment="1">
      <alignment horizontal="right"/>
    </xf>
    <xf numFmtId="4" fontId="9" fillId="2" borderId="13" xfId="27" applyNumberFormat="1" applyFont="1" applyFill="1" applyBorder="1"/>
    <xf numFmtId="4" fontId="9" fillId="2" borderId="14" xfId="27" applyNumberFormat="1" applyFont="1" applyFill="1" applyBorder="1"/>
    <xf numFmtId="3" fontId="9" fillId="2" borderId="82" xfId="27" applyNumberFormat="1" applyFont="1" applyFill="1" applyBorder="1"/>
    <xf numFmtId="0" fontId="1" fillId="0" borderId="115" xfId="23" applyFill="1" applyBorder="1"/>
    <xf numFmtId="0" fontId="11" fillId="0" borderId="0" xfId="23" applyFont="1" applyFill="1"/>
    <xf numFmtId="0" fontId="11" fillId="0" borderId="0" xfId="23" applyFont="1"/>
    <xf numFmtId="0" fontId="1" fillId="0" borderId="0" xfId="13" applyFill="1"/>
    <xf numFmtId="0" fontId="1" fillId="0" borderId="0" xfId="13" applyFill="1" applyAlignment="1"/>
    <xf numFmtId="0" fontId="9" fillId="0" borderId="0" xfId="25" applyFont="1" applyFill="1" applyBorder="1" applyAlignment="1">
      <alignment horizontal="justify" vertical="center" wrapText="1"/>
    </xf>
    <xf numFmtId="0" fontId="10" fillId="0" borderId="0" xfId="25" applyFont="1" applyFill="1" applyBorder="1" applyAlignment="1">
      <alignment horizontal="left" vertical="center" wrapText="1"/>
    </xf>
    <xf numFmtId="0" fontId="1" fillId="0" borderId="0" xfId="13"/>
    <xf numFmtId="0" fontId="1" fillId="0" borderId="20" xfId="13" applyFont="1" applyBorder="1"/>
    <xf numFmtId="4" fontId="1" fillId="0" borderId="70" xfId="28" applyNumberFormat="1" applyBorder="1"/>
    <xf numFmtId="4" fontId="1" fillId="0" borderId="72" xfId="28" applyNumberFormat="1" applyBorder="1"/>
    <xf numFmtId="3" fontId="1" fillId="0" borderId="118" xfId="28" applyNumberFormat="1" applyBorder="1"/>
    <xf numFmtId="0" fontId="1" fillId="0" borderId="26" xfId="13" applyFont="1" applyBorder="1"/>
    <xf numFmtId="4" fontId="1" fillId="0" borderId="54" xfId="28" applyNumberFormat="1" applyBorder="1"/>
    <xf numFmtId="4" fontId="1" fillId="0" borderId="49" xfId="28" applyNumberFormat="1" applyBorder="1"/>
    <xf numFmtId="3" fontId="1" fillId="0" borderId="119" xfId="28" applyNumberFormat="1" applyBorder="1"/>
    <xf numFmtId="0" fontId="1" fillId="0" borderId="0" xfId="13" applyFill="1" applyBorder="1"/>
    <xf numFmtId="0" fontId="1" fillId="0" borderId="0" xfId="13" applyBorder="1"/>
    <xf numFmtId="0" fontId="1" fillId="0" borderId="33" xfId="13" applyFont="1" applyBorder="1"/>
    <xf numFmtId="4" fontId="1" fillId="0" borderId="57" xfId="28" applyNumberFormat="1" applyBorder="1"/>
    <xf numFmtId="4" fontId="1" fillId="0" borderId="95" xfId="28" applyNumberFormat="1" applyBorder="1"/>
    <xf numFmtId="3" fontId="1" fillId="0" borderId="120" xfId="28" applyNumberFormat="1" applyBorder="1"/>
    <xf numFmtId="4" fontId="1" fillId="7" borderId="42" xfId="13" applyNumberFormat="1" applyFill="1" applyBorder="1"/>
    <xf numFmtId="4" fontId="1" fillId="7" borderId="101" xfId="13" applyNumberFormat="1" applyFill="1" applyBorder="1"/>
    <xf numFmtId="3" fontId="1" fillId="7" borderId="41" xfId="13" applyNumberFormat="1" applyFill="1" applyBorder="1"/>
    <xf numFmtId="0" fontId="1" fillId="0" borderId="45" xfId="13" applyFont="1" applyBorder="1"/>
    <xf numFmtId="4" fontId="1" fillId="0" borderId="52" xfId="28" applyNumberFormat="1" applyBorder="1"/>
    <xf numFmtId="4" fontId="1" fillId="0" borderId="107" xfId="28" applyNumberFormat="1" applyBorder="1"/>
    <xf numFmtId="3" fontId="1" fillId="0" borderId="124" xfId="28" applyNumberFormat="1" applyBorder="1"/>
    <xf numFmtId="4" fontId="1" fillId="7" borderId="42" xfId="13" applyNumberFormat="1" applyFont="1" applyFill="1" applyBorder="1"/>
    <xf numFmtId="4" fontId="1" fillId="7" borderId="101" xfId="13" applyNumberFormat="1" applyFont="1" applyFill="1" applyBorder="1"/>
    <xf numFmtId="3" fontId="1" fillId="7" borderId="41" xfId="29" applyNumberFormat="1" applyFont="1" applyFill="1" applyBorder="1"/>
    <xf numFmtId="0" fontId="1" fillId="0" borderId="0" xfId="13" applyFont="1" applyFill="1"/>
    <xf numFmtId="0" fontId="1" fillId="0" borderId="0" xfId="13" applyFont="1"/>
    <xf numFmtId="4" fontId="1" fillId="0" borderId="52" xfId="13" applyNumberFormat="1" applyFont="1" applyBorder="1"/>
    <xf numFmtId="4" fontId="1" fillId="0" borderId="107" xfId="13" applyNumberFormat="1" applyFont="1" applyBorder="1"/>
    <xf numFmtId="3" fontId="1" fillId="0" borderId="45" xfId="29" applyNumberFormat="1" applyFont="1" applyBorder="1"/>
    <xf numFmtId="4" fontId="1" fillId="0" borderId="54" xfId="13" applyNumberFormat="1" applyFont="1" applyBorder="1"/>
    <xf numFmtId="4" fontId="1" fillId="0" borderId="49" xfId="13" applyNumberFormat="1" applyFont="1" applyBorder="1"/>
    <xf numFmtId="3" fontId="1" fillId="0" borderId="26" xfId="29" applyNumberFormat="1" applyFont="1" applyBorder="1"/>
    <xf numFmtId="0" fontId="1" fillId="0" borderId="22" xfId="13" applyFont="1" applyBorder="1"/>
    <xf numFmtId="0" fontId="1" fillId="0" borderId="78" xfId="13" applyFont="1" applyBorder="1"/>
    <xf numFmtId="4" fontId="1" fillId="0" borderId="57" xfId="29" applyNumberFormat="1" applyFont="1" applyBorder="1"/>
    <xf numFmtId="4" fontId="1" fillId="0" borderId="95" xfId="29" applyNumberFormat="1" applyFont="1" applyBorder="1"/>
    <xf numFmtId="3" fontId="1" fillId="0" borderId="33" xfId="29" applyNumberFormat="1" applyFont="1" applyBorder="1"/>
    <xf numFmtId="0" fontId="1" fillId="8" borderId="43" xfId="13" applyFont="1" applyFill="1" applyBorder="1" applyAlignment="1">
      <alignment horizontal="right"/>
    </xf>
    <xf numFmtId="4" fontId="9" fillId="8" borderId="42" xfId="13" applyNumberFormat="1" applyFont="1" applyFill="1" applyBorder="1"/>
    <xf numFmtId="4" fontId="9" fillId="8" borderId="101" xfId="13" applyNumberFormat="1" applyFont="1" applyFill="1" applyBorder="1"/>
    <xf numFmtId="3" fontId="9" fillId="8" borderId="41" xfId="29" applyNumberFormat="1" applyFont="1" applyFill="1" applyBorder="1"/>
    <xf numFmtId="0" fontId="1" fillId="0" borderId="53" xfId="13" applyFont="1" applyBorder="1"/>
    <xf numFmtId="4" fontId="1" fillId="0" borderId="52" xfId="28" applyNumberFormat="1" applyFont="1" applyBorder="1"/>
    <xf numFmtId="4" fontId="1" fillId="0" borderId="107" xfId="28" applyNumberFormat="1" applyFont="1" applyBorder="1"/>
    <xf numFmtId="3" fontId="1" fillId="0" borderId="124" xfId="28" applyNumberFormat="1" applyFont="1" applyBorder="1"/>
    <xf numFmtId="4" fontId="1" fillId="0" borderId="57" xfId="28" applyNumberFormat="1" applyFont="1" applyBorder="1"/>
    <xf numFmtId="4" fontId="1" fillId="0" borderId="95" xfId="28" applyNumberFormat="1" applyFont="1" applyBorder="1"/>
    <xf numFmtId="3" fontId="1" fillId="0" borderId="120" xfId="28" applyNumberFormat="1" applyFont="1" applyBorder="1"/>
    <xf numFmtId="0" fontId="1" fillId="8" borderId="67" xfId="13" applyFont="1" applyFill="1" applyBorder="1" applyAlignment="1">
      <alignment horizontal="right"/>
    </xf>
    <xf numFmtId="4" fontId="9" fillId="8" borderId="61" xfId="13" applyNumberFormat="1" applyFont="1" applyFill="1" applyBorder="1"/>
    <xf numFmtId="4" fontId="9" fillId="8" borderId="44" xfId="13" applyNumberFormat="1" applyFont="1" applyFill="1" applyBorder="1"/>
    <xf numFmtId="3" fontId="9" fillId="8" borderId="66" xfId="29" applyNumberFormat="1" applyFont="1" applyFill="1" applyBorder="1"/>
    <xf numFmtId="0" fontId="9" fillId="0" borderId="71" xfId="13" applyFont="1" applyBorder="1"/>
    <xf numFmtId="4" fontId="1" fillId="0" borderId="70" xfId="13" applyNumberFormat="1" applyFont="1" applyBorder="1"/>
    <xf numFmtId="4" fontId="1" fillId="0" borderId="72" xfId="13" applyNumberFormat="1" applyFont="1" applyBorder="1"/>
    <xf numFmtId="3" fontId="1" fillId="0" borderId="20" xfId="29" applyNumberFormat="1" applyFont="1" applyBorder="1"/>
    <xf numFmtId="0" fontId="9" fillId="0" borderId="22" xfId="13" applyFont="1" applyBorder="1"/>
    <xf numFmtId="0" fontId="9" fillId="0" borderId="31" xfId="13" applyFont="1" applyBorder="1"/>
    <xf numFmtId="4" fontId="1" fillId="0" borderId="77" xfId="13" applyNumberFormat="1" applyFont="1" applyBorder="1"/>
    <xf numFmtId="4" fontId="1" fillId="0" borderId="79" xfId="13" applyNumberFormat="1" applyFont="1" applyBorder="1"/>
    <xf numFmtId="3" fontId="1" fillId="0" borderId="30" xfId="29" applyNumberFormat="1" applyFont="1" applyBorder="1"/>
    <xf numFmtId="0" fontId="9" fillId="2" borderId="15" xfId="13" applyFont="1" applyFill="1" applyBorder="1" applyAlignment="1">
      <alignment horizontal="right"/>
    </xf>
    <xf numFmtId="4" fontId="9" fillId="2" borderId="13" xfId="29" applyNumberFormat="1" applyFont="1" applyFill="1" applyBorder="1"/>
    <xf numFmtId="4" fontId="9" fillId="2" borderId="14" xfId="29" applyNumberFormat="1" applyFont="1" applyFill="1" applyBorder="1"/>
    <xf numFmtId="4" fontId="9" fillId="2" borderId="15" xfId="29" applyNumberFormat="1" applyFont="1" applyFill="1" applyBorder="1"/>
    <xf numFmtId="3" fontId="9" fillId="2" borderId="82" xfId="29" applyNumberFormat="1" applyFont="1" applyFill="1" applyBorder="1"/>
    <xf numFmtId="0" fontId="1" fillId="0" borderId="115" xfId="13" applyFill="1" applyBorder="1"/>
    <xf numFmtId="0" fontId="11" fillId="0" borderId="0" xfId="13" applyFont="1" applyFill="1"/>
    <xf numFmtId="0" fontId="11" fillId="0" borderId="0" xfId="13" applyFont="1"/>
    <xf numFmtId="0" fontId="1" fillId="0" borderId="28" xfId="5" applyFont="1" applyBorder="1"/>
    <xf numFmtId="0" fontId="1" fillId="0" borderId="129" xfId="5" applyFont="1" applyBorder="1"/>
    <xf numFmtId="4" fontId="1" fillId="0" borderId="49" xfId="7" applyNumberFormat="1" applyFont="1" applyBorder="1"/>
    <xf numFmtId="4" fontId="1" fillId="0" borderId="26" xfId="7" applyNumberFormat="1" applyFont="1" applyBorder="1"/>
    <xf numFmtId="4" fontId="1" fillId="0" borderId="56" xfId="7" applyNumberFormat="1" applyFont="1" applyBorder="1"/>
    <xf numFmtId="4" fontId="1" fillId="0" borderId="130" xfId="7" applyNumberFormat="1" applyFont="1" applyBorder="1"/>
    <xf numFmtId="4" fontId="1" fillId="0" borderId="78" xfId="7" applyNumberFormat="1" applyFont="1" applyBorder="1"/>
    <xf numFmtId="4" fontId="1" fillId="0" borderId="106" xfId="7" applyNumberFormat="1" applyFont="1" applyBorder="1"/>
    <xf numFmtId="0" fontId="9" fillId="5" borderId="85" xfId="6" applyFont="1" applyFill="1" applyBorder="1" applyAlignment="1">
      <alignment horizontal="center" vertical="center" wrapText="1"/>
    </xf>
    <xf numFmtId="4" fontId="1" fillId="0" borderId="25" xfId="5" applyNumberFormat="1" applyFont="1" applyBorder="1" applyAlignment="1">
      <alignment horizontal="right"/>
    </xf>
    <xf numFmtId="4" fontId="1" fillId="0" borderId="22" xfId="5" applyNumberFormat="1" applyFont="1" applyBorder="1" applyAlignment="1">
      <alignment horizontal="right"/>
    </xf>
    <xf numFmtId="4" fontId="1" fillId="0" borderId="32" xfId="5" applyNumberFormat="1" applyFont="1" applyBorder="1" applyAlignment="1">
      <alignment horizontal="right"/>
    </xf>
    <xf numFmtId="4" fontId="1" fillId="0" borderId="31" xfId="5" applyNumberFormat="1" applyFont="1" applyBorder="1" applyAlignment="1">
      <alignment horizontal="right"/>
    </xf>
    <xf numFmtId="4" fontId="1" fillId="0" borderId="39" xfId="7" applyNumberFormat="1" applyFont="1" applyBorder="1" applyAlignment="1">
      <alignment horizontal="right"/>
    </xf>
    <xf numFmtId="4" fontId="1" fillId="0" borderId="35" xfId="7" applyNumberFormat="1" applyFont="1" applyBorder="1" applyAlignment="1">
      <alignment horizontal="right"/>
    </xf>
    <xf numFmtId="4" fontId="1" fillId="7" borderId="42" xfId="5" applyNumberFormat="1" applyFont="1" applyFill="1" applyBorder="1" applyAlignment="1">
      <alignment horizontal="right"/>
    </xf>
    <xf numFmtId="4" fontId="1" fillId="7" borderId="43" xfId="5" applyNumberFormat="1" applyFont="1" applyFill="1" applyBorder="1" applyAlignment="1">
      <alignment horizontal="right"/>
    </xf>
    <xf numFmtId="4" fontId="1" fillId="0" borderId="34" xfId="7" applyNumberFormat="1" applyFont="1" applyBorder="1" applyAlignment="1">
      <alignment horizontal="right"/>
    </xf>
    <xf numFmtId="4" fontId="1" fillId="0" borderId="46" xfId="7" applyNumberFormat="1" applyFont="1" applyBorder="1" applyAlignment="1">
      <alignment horizontal="right"/>
    </xf>
    <xf numFmtId="4" fontId="1" fillId="0" borderId="54" xfId="7" applyNumberFormat="1" applyFont="1" applyBorder="1" applyAlignment="1">
      <alignment horizontal="right"/>
    </xf>
    <xf numFmtId="4" fontId="1" fillId="0" borderId="49" xfId="7" applyNumberFormat="1" applyFont="1" applyBorder="1" applyAlignment="1">
      <alignment horizontal="right"/>
    </xf>
    <xf numFmtId="4" fontId="1" fillId="0" borderId="27" xfId="5" applyNumberFormat="1" applyFont="1" applyBorder="1" applyAlignment="1">
      <alignment horizontal="right"/>
    </xf>
    <xf numFmtId="4" fontId="1" fillId="0" borderId="49" xfId="5" applyNumberFormat="1" applyFont="1" applyBorder="1" applyAlignment="1">
      <alignment horizontal="right"/>
    </xf>
    <xf numFmtId="4" fontId="1" fillId="0" borderId="50" xfId="7" applyNumberFormat="1" applyFont="1" applyBorder="1" applyAlignment="1">
      <alignment horizontal="right"/>
    </xf>
    <xf numFmtId="4" fontId="1" fillId="0" borderId="53" xfId="5" applyNumberFormat="1" applyFont="1" applyBorder="1" applyAlignment="1">
      <alignment horizontal="right"/>
    </xf>
    <xf numFmtId="4" fontId="1" fillId="0" borderId="99" xfId="7" applyNumberFormat="1" applyFont="1" applyBorder="1" applyAlignment="1">
      <alignment horizontal="right"/>
    </xf>
    <xf numFmtId="4" fontId="1" fillId="0" borderId="55" xfId="7" applyNumberFormat="1" applyFont="1" applyBorder="1" applyAlignment="1">
      <alignment horizontal="right"/>
    </xf>
    <xf numFmtId="4" fontId="1" fillId="0" borderId="36" xfId="7" applyNumberFormat="1" applyFont="1" applyBorder="1" applyAlignment="1">
      <alignment horizontal="right"/>
    </xf>
    <xf numFmtId="4" fontId="9" fillId="8" borderId="60" xfId="5" applyNumberFormat="1" applyFont="1" applyFill="1" applyBorder="1" applyAlignment="1">
      <alignment horizontal="right"/>
    </xf>
    <xf numFmtId="4" fontId="9" fillId="8" borderId="43" xfId="5" applyNumberFormat="1" applyFont="1" applyFill="1" applyBorder="1" applyAlignment="1">
      <alignment horizontal="right"/>
    </xf>
    <xf numFmtId="4" fontId="1" fillId="0" borderId="63" xfId="7" applyNumberFormat="1" applyFont="1" applyBorder="1" applyAlignment="1">
      <alignment horizontal="right"/>
    </xf>
    <xf numFmtId="4" fontId="1" fillId="0" borderId="87" xfId="7" applyNumberFormat="1" applyFont="1" applyBorder="1" applyAlignment="1">
      <alignment horizontal="right"/>
    </xf>
    <xf numFmtId="4" fontId="1" fillId="0" borderId="109" xfId="7" applyNumberFormat="1" applyFont="1" applyBorder="1" applyAlignment="1">
      <alignment horizontal="right"/>
    </xf>
    <xf numFmtId="4" fontId="1" fillId="0" borderId="130" xfId="7" applyNumberFormat="1" applyFont="1" applyBorder="1" applyAlignment="1">
      <alignment horizontal="right"/>
    </xf>
    <xf numFmtId="4" fontId="9" fillId="8" borderId="61" xfId="5" applyNumberFormat="1" applyFont="1" applyFill="1" applyBorder="1" applyAlignment="1">
      <alignment horizontal="right"/>
    </xf>
    <xf numFmtId="4" fontId="9" fillId="8" borderId="67" xfId="5" applyNumberFormat="1" applyFont="1" applyFill="1" applyBorder="1" applyAlignment="1">
      <alignment horizontal="right"/>
    </xf>
    <xf numFmtId="4" fontId="1" fillId="0" borderId="73" xfId="5" applyNumberFormat="1" applyFont="1" applyBorder="1" applyAlignment="1">
      <alignment horizontal="right"/>
    </xf>
    <xf numFmtId="4" fontId="1" fillId="0" borderId="71" xfId="5" applyNumberFormat="1" applyFont="1" applyBorder="1" applyAlignment="1">
      <alignment horizontal="right"/>
    </xf>
    <xf numFmtId="4" fontId="1" fillId="0" borderId="84" xfId="7" applyNumberFormat="1" applyFont="1" applyBorder="1" applyAlignment="1">
      <alignment horizontal="right"/>
    </xf>
    <xf numFmtId="4" fontId="1" fillId="0" borderId="76" xfId="7" applyNumberFormat="1" applyFont="1" applyBorder="1" applyAlignment="1">
      <alignment horizontal="right"/>
    </xf>
    <xf numFmtId="4" fontId="9" fillId="2" borderId="85" xfId="8" applyNumberFormat="1" applyFont="1" applyFill="1" applyBorder="1" applyAlignment="1">
      <alignment horizontal="right"/>
    </xf>
    <xf numFmtId="4" fontId="9" fillId="2" borderId="14" xfId="8" applyNumberFormat="1" applyFont="1" applyFill="1" applyBorder="1" applyAlignment="1">
      <alignment horizontal="right"/>
    </xf>
    <xf numFmtId="4" fontId="1" fillId="0" borderId="23" xfId="7" applyNumberFormat="1" applyFont="1" applyBorder="1" applyAlignment="1">
      <alignment horizontal="right"/>
    </xf>
    <xf numFmtId="4" fontId="1" fillId="0" borderId="24" xfId="7" applyNumberFormat="1" applyFont="1" applyBorder="1" applyAlignment="1">
      <alignment horizontal="right"/>
    </xf>
    <xf numFmtId="4" fontId="1" fillId="0" borderId="28" xfId="7" applyNumberFormat="1" applyFont="1" applyBorder="1" applyAlignment="1">
      <alignment horizontal="right"/>
    </xf>
    <xf numFmtId="4" fontId="1" fillId="0" borderId="29" xfId="7" applyNumberFormat="1" applyFont="1" applyBorder="1" applyAlignment="1">
      <alignment horizontal="right"/>
    </xf>
    <xf numFmtId="164" fontId="1" fillId="0" borderId="29" xfId="7" applyNumberFormat="1" applyFont="1" applyBorder="1" applyAlignment="1">
      <alignment horizontal="right"/>
    </xf>
    <xf numFmtId="4" fontId="1" fillId="0" borderId="38" xfId="7" applyNumberFormat="1" applyFont="1" applyBorder="1" applyAlignment="1">
      <alignment horizontal="right"/>
    </xf>
    <xf numFmtId="4" fontId="1" fillId="7" borderId="41" xfId="5" applyNumberFormat="1" applyFont="1" applyFill="1" applyBorder="1" applyAlignment="1">
      <alignment horizontal="right"/>
    </xf>
    <xf numFmtId="4" fontId="1" fillId="0" borderId="47" xfId="7" applyNumberFormat="1" applyFont="1" applyBorder="1" applyAlignment="1">
      <alignment horizontal="right"/>
    </xf>
    <xf numFmtId="4" fontId="1" fillId="0" borderId="48" xfId="7" applyNumberFormat="1" applyFont="1" applyBorder="1" applyAlignment="1">
      <alignment horizontal="right"/>
    </xf>
    <xf numFmtId="4" fontId="1" fillId="0" borderId="26" xfId="7" applyNumberFormat="1" applyFont="1" applyBorder="1" applyAlignment="1">
      <alignment horizontal="right"/>
    </xf>
    <xf numFmtId="4" fontId="1" fillId="0" borderId="26" xfId="5" applyNumberFormat="1" applyFont="1" applyBorder="1" applyAlignment="1">
      <alignment horizontal="right"/>
    </xf>
    <xf numFmtId="4" fontId="1" fillId="0" borderId="51" xfId="7" applyNumberFormat="1" applyFont="1" applyBorder="1" applyAlignment="1">
      <alignment horizontal="right"/>
    </xf>
    <xf numFmtId="4" fontId="1" fillId="7" borderId="41" xfId="8" applyNumberFormat="1" applyFont="1" applyFill="1" applyBorder="1" applyAlignment="1">
      <alignment horizontal="right"/>
    </xf>
    <xf numFmtId="4" fontId="1" fillId="0" borderId="45" xfId="8" applyNumberFormat="1" applyFont="1" applyBorder="1" applyAlignment="1">
      <alignment horizontal="right"/>
    </xf>
    <xf numFmtId="4" fontId="1" fillId="0" borderId="26" xfId="8" applyNumberFormat="1" applyFont="1" applyBorder="1" applyAlignment="1">
      <alignment horizontal="right"/>
    </xf>
    <xf numFmtId="164" fontId="1" fillId="0" borderId="56" xfId="7" applyNumberFormat="1" applyFont="1" applyBorder="1" applyAlignment="1">
      <alignment horizontal="right"/>
    </xf>
    <xf numFmtId="4" fontId="1" fillId="0" borderId="58" xfId="8" applyNumberFormat="1" applyFont="1" applyBorder="1" applyAlignment="1">
      <alignment horizontal="right"/>
    </xf>
    <xf numFmtId="4" fontId="9" fillId="8" borderId="41" xfId="8" applyNumberFormat="1" applyFont="1" applyFill="1" applyBorder="1" applyAlignment="1">
      <alignment horizontal="right"/>
    </xf>
    <xf numFmtId="4" fontId="1" fillId="0" borderId="65" xfId="7" applyNumberFormat="1" applyFont="1" applyBorder="1" applyAlignment="1">
      <alignment horizontal="right"/>
    </xf>
    <xf numFmtId="4" fontId="1" fillId="0" borderId="56" xfId="7" applyNumberFormat="1" applyFont="1" applyBorder="1" applyAlignment="1">
      <alignment horizontal="right"/>
    </xf>
    <xf numFmtId="4" fontId="1" fillId="0" borderId="78" xfId="7" applyNumberFormat="1" applyFont="1" applyBorder="1" applyAlignment="1">
      <alignment horizontal="right"/>
    </xf>
    <xf numFmtId="4" fontId="1" fillId="0" borderId="106" xfId="7" applyNumberFormat="1" applyFont="1" applyBorder="1" applyAlignment="1">
      <alignment horizontal="right"/>
    </xf>
    <xf numFmtId="4" fontId="9" fillId="8" borderId="66" xfId="8" applyNumberFormat="1" applyFont="1" applyFill="1" applyBorder="1" applyAlignment="1">
      <alignment horizontal="right"/>
    </xf>
    <xf numFmtId="4" fontId="1" fillId="0" borderId="20" xfId="8" applyNumberFormat="1" applyFont="1" applyBorder="1" applyAlignment="1">
      <alignment horizontal="right"/>
    </xf>
    <xf numFmtId="164" fontId="1" fillId="0" borderId="38" xfId="7" applyNumberFormat="1" applyFont="1" applyBorder="1" applyAlignment="1">
      <alignment horizontal="right"/>
    </xf>
    <xf numFmtId="4" fontId="1" fillId="0" borderId="78" xfId="5" applyNumberFormat="1" applyFont="1" applyBorder="1" applyAlignment="1">
      <alignment horizontal="right"/>
    </xf>
    <xf numFmtId="4" fontId="1" fillId="0" borderId="33" xfId="8" applyNumberFormat="1" applyFont="1" applyBorder="1" applyAlignment="1">
      <alignment horizontal="right"/>
    </xf>
    <xf numFmtId="4" fontId="9" fillId="2" borderId="82" xfId="8" applyNumberFormat="1" applyFont="1" applyFill="1" applyBorder="1" applyAlignment="1">
      <alignment horizontal="right"/>
    </xf>
    <xf numFmtId="4" fontId="1" fillId="7" borderId="140" xfId="5" applyNumberFormat="1" applyFont="1" applyFill="1" applyBorder="1" applyAlignment="1">
      <alignment horizontal="right"/>
    </xf>
    <xf numFmtId="4" fontId="1" fillId="7" borderId="121" xfId="5" applyNumberFormat="1" applyFont="1" applyFill="1" applyBorder="1" applyAlignment="1">
      <alignment horizontal="right"/>
    </xf>
    <xf numFmtId="4" fontId="1" fillId="7" borderId="122" xfId="5" applyNumberFormat="1" applyFont="1" applyFill="1" applyBorder="1" applyAlignment="1">
      <alignment horizontal="right"/>
    </xf>
    <xf numFmtId="4" fontId="1" fillId="0" borderId="103" xfId="7" applyNumberFormat="1" applyFont="1" applyBorder="1" applyAlignment="1">
      <alignment horizontal="right"/>
    </xf>
    <xf numFmtId="4" fontId="1" fillId="0" borderId="134" xfId="7" applyNumberFormat="1" applyFont="1" applyBorder="1" applyAlignment="1">
      <alignment horizontal="right"/>
    </xf>
    <xf numFmtId="4" fontId="1" fillId="7" borderId="142" xfId="5" applyNumberFormat="1" applyFont="1" applyFill="1" applyBorder="1" applyAlignment="1">
      <alignment horizontal="right"/>
    </xf>
    <xf numFmtId="4" fontId="9" fillId="2" borderId="16" xfId="8" applyNumberFormat="1" applyFont="1" applyFill="1" applyBorder="1" applyAlignment="1">
      <alignment horizontal="right"/>
    </xf>
    <xf numFmtId="4" fontId="1" fillId="0" borderId="144" xfId="7" applyNumberFormat="1" applyFont="1" applyBorder="1" applyAlignment="1">
      <alignment horizontal="right"/>
    </xf>
    <xf numFmtId="4" fontId="1" fillId="0" borderId="32" xfId="7" applyNumberFormat="1" applyFont="1" applyBorder="1" applyAlignment="1">
      <alignment horizontal="right"/>
    </xf>
    <xf numFmtId="164" fontId="1" fillId="0" borderId="26" xfId="7" applyNumberFormat="1" applyFont="1" applyBorder="1" applyAlignment="1">
      <alignment horizontal="right"/>
    </xf>
    <xf numFmtId="0" fontId="1" fillId="10" borderId="132" xfId="5" applyFont="1" applyFill="1" applyBorder="1"/>
    <xf numFmtId="4" fontId="14" fillId="11" borderId="147" xfId="40" applyNumberFormat="1" applyFont="1" applyFill="1" applyBorder="1" applyAlignment="1">
      <alignment horizontal="right"/>
    </xf>
    <xf numFmtId="4" fontId="14" fillId="0" borderId="0" xfId="41" applyNumberFormat="1" applyFont="1" applyBorder="1" applyAlignment="1">
      <alignment horizontal="right"/>
    </xf>
    <xf numFmtId="4" fontId="1" fillId="0" borderId="72" xfId="40" applyNumberFormat="1" applyFont="1" applyBorder="1" applyAlignment="1">
      <alignment horizontal="right"/>
    </xf>
    <xf numFmtId="4" fontId="14" fillId="0" borderId="129" xfId="42" applyNumberFormat="1" applyFont="1" applyBorder="1" applyAlignment="1">
      <alignment horizontal="right"/>
    </xf>
    <xf numFmtId="4" fontId="14" fillId="12" borderId="110" xfId="40" applyNumberFormat="1" applyFont="1" applyFill="1" applyBorder="1" applyAlignment="1">
      <alignment horizontal="right"/>
    </xf>
    <xf numFmtId="4" fontId="14" fillId="0" borderId="71" xfId="41" applyNumberFormat="1" applyFont="1" applyBorder="1" applyAlignment="1">
      <alignment horizontal="right"/>
    </xf>
    <xf numFmtId="4" fontId="14" fillId="0" borderId="72" xfId="41" applyNumberFormat="1" applyFont="1" applyBorder="1" applyAlignment="1">
      <alignment horizontal="right"/>
    </xf>
    <xf numFmtId="4" fontId="14" fillId="0" borderId="148" xfId="41" applyNumberFormat="1" applyFont="1" applyBorder="1" applyAlignment="1">
      <alignment horizontal="right"/>
    </xf>
    <xf numFmtId="0" fontId="1" fillId="10" borderId="26" xfId="5" applyFont="1" applyFill="1" applyBorder="1"/>
    <xf numFmtId="4" fontId="14" fillId="11" borderId="54" xfId="40" applyNumberFormat="1" applyFont="1" applyFill="1" applyBorder="1" applyAlignment="1">
      <alignment horizontal="right"/>
    </xf>
    <xf numFmtId="4" fontId="14" fillId="0" borderId="136" xfId="41" applyNumberFormat="1" applyFont="1" applyBorder="1" applyAlignment="1">
      <alignment horizontal="right"/>
    </xf>
    <xf numFmtId="4" fontId="1" fillId="0" borderId="76" xfId="40" applyNumberFormat="1" applyFont="1" applyBorder="1" applyAlignment="1">
      <alignment horizontal="right"/>
    </xf>
    <xf numFmtId="4" fontId="14" fillId="0" borderId="26" xfId="42" applyNumberFormat="1" applyFont="1" applyBorder="1" applyAlignment="1">
      <alignment horizontal="right"/>
    </xf>
    <xf numFmtId="4" fontId="14" fillId="12" borderId="149" xfId="40" applyNumberFormat="1" applyFont="1" applyFill="1" applyBorder="1" applyAlignment="1">
      <alignment horizontal="right"/>
    </xf>
    <xf numFmtId="4" fontId="14" fillId="0" borderId="49" xfId="41" applyNumberFormat="1" applyFont="1" applyBorder="1" applyAlignment="1">
      <alignment horizontal="right"/>
    </xf>
    <xf numFmtId="4" fontId="14" fillId="0" borderId="133" xfId="41" applyNumberFormat="1" applyFont="1" applyBorder="1" applyAlignment="1">
      <alignment horizontal="right"/>
    </xf>
    <xf numFmtId="4" fontId="14" fillId="0" borderId="30" xfId="41" applyNumberFormat="1" applyFont="1" applyBorder="1" applyAlignment="1">
      <alignment horizontal="right"/>
    </xf>
    <xf numFmtId="4" fontId="14" fillId="0" borderId="26" xfId="41" applyNumberFormat="1" applyFont="1" applyBorder="1" applyAlignment="1">
      <alignment horizontal="right"/>
    </xf>
    <xf numFmtId="4" fontId="14" fillId="11" borderId="84" xfId="40" applyNumberFormat="1" applyFont="1" applyFill="1" applyBorder="1" applyAlignment="1">
      <alignment horizontal="right"/>
    </xf>
    <xf numFmtId="4" fontId="14" fillId="0" borderId="138" xfId="41" applyNumberFormat="1" applyFont="1" applyBorder="1" applyAlignment="1">
      <alignment horizontal="right"/>
    </xf>
    <xf numFmtId="4" fontId="14" fillId="0" borderId="129" xfId="41" applyNumberFormat="1" applyFont="1" applyBorder="1" applyAlignment="1">
      <alignment horizontal="right"/>
    </xf>
    <xf numFmtId="4" fontId="14" fillId="11" borderId="133" xfId="40" applyNumberFormat="1" applyFont="1" applyFill="1" applyBorder="1" applyAlignment="1">
      <alignment horizontal="right"/>
    </xf>
    <xf numFmtId="4" fontId="14" fillId="0" borderId="132" xfId="41" applyNumberFormat="1" applyFont="1" applyBorder="1" applyAlignment="1">
      <alignment horizontal="right"/>
    </xf>
    <xf numFmtId="4" fontId="15" fillId="0" borderId="49" xfId="41" applyNumberFormat="1" applyBorder="1" applyAlignment="1">
      <alignment horizontal="right"/>
    </xf>
    <xf numFmtId="4" fontId="15" fillId="0" borderId="0" xfId="41" applyNumberFormat="1" applyAlignment="1">
      <alignment horizontal="right"/>
    </xf>
    <xf numFmtId="4" fontId="14" fillId="0" borderId="84" xfId="41" applyNumberFormat="1" applyFont="1" applyBorder="1" applyAlignment="1">
      <alignment horizontal="right"/>
    </xf>
    <xf numFmtId="0" fontId="1" fillId="10" borderId="33" xfId="5" applyFont="1" applyFill="1" applyBorder="1"/>
    <xf numFmtId="4" fontId="14" fillId="11" borderId="57" xfId="40" applyNumberFormat="1" applyFont="1" applyFill="1" applyBorder="1" applyAlignment="1">
      <alignment horizontal="right"/>
    </xf>
    <xf numFmtId="4" fontId="14" fillId="0" borderId="0" xfId="41" applyNumberFormat="1" applyFont="1" applyAlignment="1">
      <alignment horizontal="right"/>
    </xf>
    <xf numFmtId="4" fontId="1" fillId="0" borderId="95" xfId="40" applyNumberFormat="1" applyFont="1" applyBorder="1" applyAlignment="1">
      <alignment horizontal="right"/>
    </xf>
    <xf numFmtId="4" fontId="14" fillId="0" borderId="95" xfId="41" applyNumberFormat="1" applyFont="1" applyBorder="1" applyAlignment="1">
      <alignment horizontal="right"/>
    </xf>
    <xf numFmtId="4" fontId="14" fillId="12" borderId="113" xfId="40" applyNumberFormat="1" applyFont="1" applyFill="1" applyBorder="1" applyAlignment="1">
      <alignment horizontal="right"/>
    </xf>
    <xf numFmtId="0" fontId="11" fillId="0" borderId="0" xfId="40" applyFont="1" applyBorder="1" applyAlignment="1">
      <alignment horizontal="center" vertical="center"/>
    </xf>
    <xf numFmtId="4" fontId="14" fillId="13" borderId="53" xfId="40" applyNumberFormat="1" applyFont="1" applyFill="1" applyBorder="1" applyAlignment="1">
      <alignment horizontal="right"/>
    </xf>
    <xf numFmtId="4" fontId="14" fillId="0" borderId="45" xfId="41" applyNumberFormat="1" applyFont="1" applyBorder="1" applyAlignment="1">
      <alignment horizontal="right"/>
    </xf>
    <xf numFmtId="4" fontId="14" fillId="11" borderId="123" xfId="40" applyNumberFormat="1" applyFont="1" applyFill="1" applyBorder="1" applyAlignment="1">
      <alignment horizontal="right"/>
    </xf>
    <xf numFmtId="4" fontId="14" fillId="0" borderId="107" xfId="41" applyNumberFormat="1" applyFont="1" applyBorder="1" applyAlignment="1">
      <alignment horizontal="right"/>
    </xf>
    <xf numFmtId="4" fontId="14" fillId="13" borderId="86" xfId="40" applyNumberFormat="1" applyFont="1" applyFill="1" applyBorder="1" applyAlignment="1">
      <alignment horizontal="right"/>
    </xf>
    <xf numFmtId="4" fontId="1" fillId="0" borderId="36" xfId="40" applyNumberFormat="1" applyFont="1" applyBorder="1" applyAlignment="1">
      <alignment horizontal="right"/>
    </xf>
    <xf numFmtId="4" fontId="14" fillId="13" borderId="0" xfId="40" applyNumberFormat="1" applyFont="1" applyFill="1" applyBorder="1" applyAlignment="1">
      <alignment horizontal="right"/>
    </xf>
    <xf numFmtId="4" fontId="14" fillId="0" borderId="79" xfId="41" applyNumberFormat="1" applyFont="1" applyBorder="1" applyAlignment="1">
      <alignment horizontal="right"/>
    </xf>
    <xf numFmtId="4" fontId="14" fillId="13" borderId="22" xfId="40" applyNumberFormat="1" applyFont="1" applyFill="1" applyBorder="1" applyAlignment="1">
      <alignment horizontal="right"/>
    </xf>
    <xf numFmtId="4" fontId="1" fillId="0" borderId="49" xfId="40" applyNumberFormat="1" applyFont="1" applyBorder="1" applyAlignment="1">
      <alignment horizontal="right"/>
    </xf>
    <xf numFmtId="4" fontId="14" fillId="13" borderId="131" xfId="40" applyNumberFormat="1" applyFont="1" applyFill="1" applyBorder="1" applyAlignment="1">
      <alignment horizontal="right"/>
    </xf>
    <xf numFmtId="4" fontId="1" fillId="0" borderId="79" xfId="40" applyNumberFormat="1" applyFont="1" applyBorder="1" applyAlignment="1">
      <alignment horizontal="right"/>
    </xf>
    <xf numFmtId="0" fontId="1" fillId="10" borderId="150" xfId="5" applyFont="1" applyFill="1" applyBorder="1"/>
    <xf numFmtId="4" fontId="14" fillId="13" borderId="139" xfId="40" applyNumberFormat="1" applyFont="1" applyFill="1" applyBorder="1" applyAlignment="1">
      <alignment horizontal="right"/>
    </xf>
    <xf numFmtId="4" fontId="1" fillId="0" borderId="92" xfId="40" applyNumberFormat="1" applyFont="1" applyBorder="1" applyAlignment="1">
      <alignment horizontal="right"/>
    </xf>
    <xf numFmtId="4" fontId="1" fillId="0" borderId="30" xfId="8" applyNumberFormat="1" applyFont="1" applyBorder="1" applyAlignment="1">
      <alignment horizontal="right"/>
    </xf>
    <xf numFmtId="4" fontId="1" fillId="0" borderId="35" xfId="40" applyNumberFormat="1" applyFont="1" applyBorder="1" applyAlignment="1">
      <alignment horizontal="right"/>
    </xf>
    <xf numFmtId="4" fontId="1" fillId="7" borderId="60" xfId="5" applyNumberFormat="1" applyFont="1" applyFill="1" applyBorder="1"/>
    <xf numFmtId="4" fontId="1" fillId="7" borderId="122" xfId="5" applyNumberFormat="1" applyFont="1" applyFill="1" applyBorder="1"/>
    <xf numFmtId="4" fontId="1" fillId="10" borderId="52" xfId="40" applyNumberFormat="1" applyFont="1" applyFill="1" applyBorder="1" applyAlignment="1">
      <alignment horizontal="right"/>
    </xf>
    <xf numFmtId="4" fontId="1" fillId="10" borderId="131" xfId="40" applyNumberFormat="1" applyFont="1" applyFill="1" applyBorder="1" applyAlignment="1">
      <alignment horizontal="right"/>
    </xf>
    <xf numFmtId="4" fontId="1" fillId="10" borderId="28" xfId="5" applyNumberFormat="1" applyFont="1" applyFill="1" applyBorder="1" applyAlignment="1">
      <alignment horizontal="right"/>
    </xf>
    <xf numFmtId="4" fontId="1" fillId="10" borderId="132" xfId="40" applyNumberFormat="1" applyFont="1" applyFill="1" applyBorder="1" applyAlignment="1">
      <alignment horizontal="right"/>
    </xf>
    <xf numFmtId="4" fontId="1" fillId="10" borderId="0" xfId="40" applyNumberFormat="1" applyFont="1" applyFill="1" applyBorder="1" applyAlignment="1">
      <alignment horizontal="right"/>
    </xf>
    <xf numFmtId="4" fontId="1" fillId="10" borderId="107" xfId="40" applyNumberFormat="1" applyFont="1" applyFill="1" applyBorder="1" applyAlignment="1">
      <alignment horizontal="right"/>
    </xf>
    <xf numFmtId="4" fontId="1" fillId="10" borderId="132" xfId="5" applyNumberFormat="1" applyFont="1" applyFill="1" applyBorder="1" applyAlignment="1">
      <alignment horizontal="right"/>
    </xf>
    <xf numFmtId="4" fontId="1" fillId="10" borderId="77" xfId="40" applyNumberFormat="1" applyFont="1" applyFill="1" applyBorder="1" applyAlignment="1">
      <alignment horizontal="right"/>
    </xf>
    <xf numFmtId="4" fontId="1" fillId="10" borderId="132" xfId="8" applyNumberFormat="1" applyFont="1" applyFill="1" applyBorder="1" applyAlignment="1">
      <alignment horizontal="right"/>
    </xf>
    <xf numFmtId="4" fontId="1" fillId="10" borderId="54" xfId="40" applyNumberFormat="1" applyFont="1" applyFill="1" applyBorder="1" applyAlignment="1">
      <alignment horizontal="right"/>
    </xf>
    <xf numFmtId="4" fontId="1" fillId="10" borderId="49" xfId="5" applyNumberFormat="1" applyFont="1" applyFill="1" applyBorder="1" applyAlignment="1">
      <alignment horizontal="right"/>
    </xf>
    <xf numFmtId="4" fontId="1" fillId="10" borderId="22" xfId="5" applyNumberFormat="1" applyFont="1" applyFill="1" applyBorder="1" applyAlignment="1">
      <alignment horizontal="right"/>
    </xf>
    <xf numFmtId="4" fontId="1" fillId="10" borderId="26" xfId="8" applyNumberFormat="1" applyFont="1" applyFill="1" applyBorder="1" applyAlignment="1">
      <alignment horizontal="right"/>
    </xf>
    <xf numFmtId="4" fontId="1" fillId="10" borderId="50" xfId="40" applyNumberFormat="1" applyFont="1" applyFill="1" applyBorder="1" applyAlignment="1">
      <alignment horizontal="right"/>
    </xf>
    <xf numFmtId="4" fontId="1" fillId="10" borderId="151" xfId="40" applyNumberFormat="1" applyFont="1" applyFill="1" applyBorder="1" applyAlignment="1">
      <alignment horizontal="right"/>
    </xf>
    <xf numFmtId="4" fontId="1" fillId="10" borderId="145" xfId="40" applyNumberFormat="1" applyFont="1" applyFill="1" applyBorder="1" applyAlignment="1">
      <alignment horizontal="right"/>
    </xf>
    <xf numFmtId="4" fontId="1" fillId="10" borderId="36" xfId="40" applyNumberFormat="1" applyFont="1" applyFill="1" applyBorder="1" applyAlignment="1">
      <alignment horizontal="right"/>
    </xf>
    <xf numFmtId="4" fontId="1" fillId="10" borderId="58" xfId="8" applyNumberFormat="1" applyFont="1" applyFill="1" applyBorder="1" applyAlignment="1">
      <alignment horizontal="right"/>
    </xf>
    <xf numFmtId="4" fontId="1" fillId="10" borderId="95" xfId="40" applyNumberFormat="1" applyFont="1" applyFill="1" applyBorder="1" applyAlignment="1">
      <alignment horizontal="right"/>
    </xf>
    <xf numFmtId="4" fontId="9" fillId="8" borderId="41" xfId="5" applyNumberFormat="1" applyFont="1" applyFill="1" applyBorder="1"/>
    <xf numFmtId="4" fontId="9" fillId="8" borderId="42" xfId="5" applyNumberFormat="1" applyFont="1" applyFill="1" applyBorder="1" applyAlignment="1">
      <alignment horizontal="right"/>
    </xf>
    <xf numFmtId="4" fontId="9" fillId="8" borderId="152" xfId="5" applyNumberFormat="1" applyFont="1" applyFill="1" applyBorder="1" applyAlignment="1">
      <alignment horizontal="right"/>
    </xf>
    <xf numFmtId="4" fontId="9" fillId="8" borderId="41" xfId="5" applyNumberFormat="1" applyFont="1" applyFill="1" applyBorder="1" applyAlignment="1">
      <alignment horizontal="right"/>
    </xf>
    <xf numFmtId="4" fontId="9" fillId="8" borderId="101" xfId="5" applyNumberFormat="1" applyFont="1" applyFill="1" applyBorder="1" applyAlignment="1">
      <alignment horizontal="right"/>
    </xf>
    <xf numFmtId="0" fontId="1" fillId="10" borderId="45" xfId="5" applyFont="1" applyFill="1" applyBorder="1"/>
    <xf numFmtId="4" fontId="1" fillId="14" borderId="127" xfId="40" applyNumberFormat="1" applyFont="1" applyFill="1" applyBorder="1" applyAlignment="1">
      <alignment horizontal="right"/>
    </xf>
    <xf numFmtId="4" fontId="14" fillId="0" borderId="107" xfId="41" applyNumberFormat="1" applyFont="1" applyFill="1" applyBorder="1" applyAlignment="1">
      <alignment horizontal="right"/>
    </xf>
    <xf numFmtId="4" fontId="14" fillId="0" borderId="138" xfId="41" applyNumberFormat="1" applyFont="1" applyFill="1" applyBorder="1" applyAlignment="1">
      <alignment horizontal="right"/>
    </xf>
    <xf numFmtId="4" fontId="14" fillId="11" borderId="111" xfId="40" applyNumberFormat="1" applyFont="1" applyFill="1" applyBorder="1" applyAlignment="1">
      <alignment horizontal="right"/>
    </xf>
    <xf numFmtId="4" fontId="1" fillId="9" borderId="28" xfId="40" applyNumberFormat="1" applyFont="1" applyFill="1" applyBorder="1" applyAlignment="1">
      <alignment horizontal="right"/>
    </xf>
    <xf numFmtId="0" fontId="1" fillId="10" borderId="129" xfId="5" applyFont="1" applyFill="1" applyBorder="1"/>
    <xf numFmtId="4" fontId="1" fillId="9" borderId="49" xfId="40" applyNumberFormat="1" applyFont="1" applyFill="1" applyBorder="1" applyAlignment="1">
      <alignment horizontal="right"/>
    </xf>
    <xf numFmtId="4" fontId="14" fillId="0" borderId="33" xfId="41" applyNumberFormat="1" applyFont="1" applyBorder="1" applyAlignment="1">
      <alignment horizontal="right"/>
    </xf>
    <xf numFmtId="4" fontId="1" fillId="7" borderId="82" xfId="5" applyNumberFormat="1" applyFont="1" applyFill="1" applyBorder="1" applyAlignment="1">
      <alignment horizontal="right"/>
    </xf>
    <xf numFmtId="4" fontId="1" fillId="7" borderId="141" xfId="5" applyNumberFormat="1" applyFont="1" applyFill="1" applyBorder="1" applyAlignment="1">
      <alignment horizontal="right"/>
    </xf>
    <xf numFmtId="0" fontId="9" fillId="15" borderId="20" xfId="5" applyFont="1" applyFill="1" applyBorder="1"/>
    <xf numFmtId="4" fontId="1" fillId="15" borderId="87" xfId="5" applyNumberFormat="1" applyFont="1" applyFill="1" applyBorder="1" applyAlignment="1">
      <alignment horizontal="right"/>
    </xf>
    <xf numFmtId="4" fontId="1" fillId="15" borderId="28" xfId="5" applyNumberFormat="1" applyFont="1" applyFill="1" applyBorder="1" applyAlignment="1">
      <alignment horizontal="right"/>
    </xf>
    <xf numFmtId="4" fontId="1" fillId="15" borderId="132" xfId="5" applyNumberFormat="1" applyFont="1" applyFill="1" applyBorder="1" applyAlignment="1">
      <alignment horizontal="right"/>
    </xf>
    <xf numFmtId="4" fontId="1" fillId="15" borderId="155" xfId="5" applyNumberFormat="1" applyFont="1" applyFill="1" applyBorder="1" applyAlignment="1">
      <alignment horizontal="right"/>
    </xf>
    <xf numFmtId="4" fontId="1" fillId="15" borderId="156" xfId="5" applyNumberFormat="1" applyFont="1" applyFill="1" applyBorder="1" applyAlignment="1">
      <alignment horizontal="right"/>
    </xf>
    <xf numFmtId="4" fontId="1" fillId="15" borderId="157" xfId="5" applyNumberFormat="1" applyFont="1" applyFill="1" applyBorder="1" applyAlignment="1">
      <alignment horizontal="right"/>
    </xf>
    <xf numFmtId="0" fontId="9" fillId="15" borderId="132" xfId="5" applyFont="1" applyFill="1" applyBorder="1"/>
    <xf numFmtId="4" fontId="1" fillId="15" borderId="147" xfId="5" applyNumberFormat="1" applyFont="1" applyFill="1" applyBorder="1" applyAlignment="1">
      <alignment horizontal="right"/>
    </xf>
    <xf numFmtId="4" fontId="1" fillId="15" borderId="138" xfId="5" applyNumberFormat="1" applyFont="1" applyFill="1" applyBorder="1" applyAlignment="1">
      <alignment horizontal="right"/>
    </xf>
    <xf numFmtId="0" fontId="9" fillId="15" borderId="26" xfId="5" applyFont="1" applyFill="1" applyBorder="1"/>
    <xf numFmtId="0" fontId="9" fillId="15" borderId="33" xfId="5" applyFont="1" applyFill="1" applyBorder="1"/>
    <xf numFmtId="4" fontId="1" fillId="15" borderId="59" xfId="5" applyNumberFormat="1" applyFont="1" applyFill="1" applyBorder="1" applyAlignment="1">
      <alignment horizontal="right"/>
    </xf>
    <xf numFmtId="4" fontId="1" fillId="15" borderId="40" xfId="5" applyNumberFormat="1" applyFont="1" applyFill="1" applyBorder="1" applyAlignment="1">
      <alignment horizontal="right"/>
    </xf>
    <xf numFmtId="4" fontId="9" fillId="2" borderId="158" xfId="8" applyNumberFormat="1" applyFont="1" applyFill="1" applyBorder="1" applyAlignment="1">
      <alignment horizontal="right"/>
    </xf>
    <xf numFmtId="0" fontId="1" fillId="0" borderId="74" xfId="5" applyBorder="1"/>
    <xf numFmtId="0" fontId="11" fillId="0" borderId="0" xfId="40" applyFont="1" applyFill="1"/>
    <xf numFmtId="0" fontId="1" fillId="9" borderId="0" xfId="5" applyFont="1" applyFill="1"/>
    <xf numFmtId="0" fontId="9" fillId="9" borderId="0" xfId="6" applyFont="1" applyFill="1" applyBorder="1" applyAlignment="1">
      <alignment horizontal="left" vertical="center" wrapText="1"/>
    </xf>
    <xf numFmtId="0" fontId="1" fillId="9" borderId="0" xfId="40" applyFont="1" applyFill="1"/>
    <xf numFmtId="0" fontId="9" fillId="5" borderId="158" xfId="6" applyFont="1" applyFill="1" applyBorder="1" applyAlignment="1">
      <alignment horizontal="center" vertical="center" wrapText="1"/>
    </xf>
    <xf numFmtId="0" fontId="1" fillId="9" borderId="74" xfId="40" applyFont="1" applyFill="1" applyBorder="1"/>
    <xf numFmtId="0" fontId="1" fillId="5" borderId="162" xfId="5" applyFont="1" applyFill="1" applyBorder="1"/>
    <xf numFmtId="0" fontId="1" fillId="5" borderId="163" xfId="5" applyFont="1" applyFill="1" applyBorder="1"/>
    <xf numFmtId="0" fontId="1" fillId="5" borderId="164" xfId="5" applyFont="1" applyFill="1" applyBorder="1"/>
    <xf numFmtId="0" fontId="1" fillId="7" borderId="165" xfId="5" applyFont="1" applyFill="1" applyBorder="1" applyAlignment="1">
      <alignment horizontal="right"/>
    </xf>
    <xf numFmtId="0" fontId="1" fillId="5" borderId="166" xfId="5" applyFont="1" applyFill="1" applyBorder="1"/>
    <xf numFmtId="4" fontId="1" fillId="9" borderId="0" xfId="40" applyNumberFormat="1" applyFont="1" applyFill="1"/>
    <xf numFmtId="0" fontId="1" fillId="5" borderId="167" xfId="5" applyFont="1" applyFill="1" applyBorder="1"/>
    <xf numFmtId="4" fontId="1" fillId="7" borderId="168" xfId="5" applyNumberFormat="1" applyFont="1" applyFill="1" applyBorder="1"/>
    <xf numFmtId="4" fontId="1" fillId="7" borderId="121" xfId="5" applyNumberFormat="1" applyFont="1" applyFill="1" applyBorder="1"/>
    <xf numFmtId="4" fontId="1" fillId="5" borderId="114" xfId="40" applyNumberFormat="1" applyFont="1" applyFill="1" applyBorder="1" applyAlignment="1">
      <alignment horizontal="right"/>
    </xf>
    <xf numFmtId="4" fontId="1" fillId="5" borderId="107" xfId="40" applyNumberFormat="1" applyFont="1" applyFill="1" applyBorder="1" applyAlignment="1">
      <alignment horizontal="right"/>
    </xf>
    <xf numFmtId="4" fontId="1" fillId="5" borderId="45" xfId="40" applyNumberFormat="1" applyFont="1" applyFill="1" applyBorder="1" applyAlignment="1">
      <alignment horizontal="right"/>
    </xf>
    <xf numFmtId="4" fontId="1" fillId="5" borderId="111" xfId="40" applyNumberFormat="1" applyFont="1" applyFill="1" applyBorder="1" applyAlignment="1">
      <alignment horizontal="right"/>
    </xf>
    <xf numFmtId="4" fontId="1" fillId="5" borderId="49" xfId="40" applyNumberFormat="1" applyFont="1" applyFill="1" applyBorder="1" applyAlignment="1">
      <alignment horizontal="right"/>
    </xf>
    <xf numFmtId="4" fontId="1" fillId="5" borderId="26" xfId="40" applyNumberFormat="1" applyFont="1" applyFill="1" applyBorder="1" applyAlignment="1">
      <alignment horizontal="right"/>
    </xf>
    <xf numFmtId="4" fontId="1" fillId="5" borderId="149" xfId="40" applyNumberFormat="1" applyFont="1" applyFill="1" applyBorder="1" applyAlignment="1">
      <alignment horizontal="right"/>
    </xf>
    <xf numFmtId="4" fontId="1" fillId="5" borderId="138" xfId="40" applyNumberFormat="1" applyFont="1" applyFill="1" applyBorder="1" applyAlignment="1">
      <alignment horizontal="right"/>
    </xf>
    <xf numFmtId="4" fontId="1" fillId="5" borderId="132" xfId="40" applyNumberFormat="1" applyFont="1" applyFill="1" applyBorder="1" applyAlignment="1">
      <alignment horizontal="right"/>
    </xf>
    <xf numFmtId="4" fontId="1" fillId="5" borderId="39" xfId="40" applyNumberFormat="1" applyFont="1" applyFill="1" applyBorder="1" applyAlignment="1">
      <alignment horizontal="right"/>
    </xf>
    <xf numFmtId="4" fontId="14" fillId="0" borderId="137" xfId="41" applyNumberFormat="1" applyFont="1" applyBorder="1" applyAlignment="1">
      <alignment horizontal="right"/>
    </xf>
    <xf numFmtId="4" fontId="1" fillId="5" borderId="164" xfId="40" applyNumberFormat="1" applyFont="1" applyFill="1" applyBorder="1"/>
    <xf numFmtId="0" fontId="1" fillId="7" borderId="171" xfId="5" applyFont="1" applyFill="1" applyBorder="1" applyAlignment="1">
      <alignment horizontal="right"/>
    </xf>
    <xf numFmtId="0" fontId="9" fillId="5" borderId="174" xfId="5" applyFont="1" applyFill="1" applyBorder="1"/>
    <xf numFmtId="4" fontId="1" fillId="5" borderId="87" xfId="5" applyNumberFormat="1" applyFont="1" applyFill="1" applyBorder="1" applyAlignment="1">
      <alignment horizontal="right"/>
    </xf>
    <xf numFmtId="0" fontId="9" fillId="5" borderId="163" xfId="5" applyFont="1" applyFill="1" applyBorder="1"/>
    <xf numFmtId="0" fontId="9" fillId="5" borderId="167" xfId="5" applyFont="1" applyFill="1" applyBorder="1"/>
    <xf numFmtId="0" fontId="9" fillId="5" borderId="164" xfId="5" applyFont="1" applyFill="1" applyBorder="1"/>
    <xf numFmtId="0" fontId="9" fillId="2" borderId="161" xfId="5" applyFont="1" applyFill="1" applyBorder="1" applyAlignment="1">
      <alignment horizontal="right"/>
    </xf>
    <xf numFmtId="4" fontId="1" fillId="9" borderId="0" xfId="5" applyNumberFormat="1" applyFont="1" applyFill="1"/>
    <xf numFmtId="3" fontId="1" fillId="0" borderId="0" xfId="40" applyNumberFormat="1" applyFont="1" applyBorder="1"/>
    <xf numFmtId="3" fontId="1" fillId="9" borderId="0" xfId="40" applyNumberFormat="1" applyFont="1" applyFill="1" applyBorder="1"/>
    <xf numFmtId="4" fontId="1" fillId="9" borderId="0" xfId="5" applyNumberFormat="1" applyFont="1" applyFill="1" applyBorder="1"/>
    <xf numFmtId="0" fontId="1" fillId="9" borderId="0" xfId="40" applyFont="1" applyFill="1" applyBorder="1"/>
    <xf numFmtId="4" fontId="1" fillId="9" borderId="0" xfId="40" applyNumberFormat="1" applyFont="1" applyFill="1" applyBorder="1"/>
    <xf numFmtId="4" fontId="1" fillId="5" borderId="120" xfId="40" applyNumberFormat="1" applyFont="1" applyFill="1" applyBorder="1" applyAlignment="1">
      <alignment horizontal="right"/>
    </xf>
    <xf numFmtId="4" fontId="1" fillId="5" borderId="119" xfId="5" applyNumberFormat="1" applyFont="1" applyFill="1" applyBorder="1" applyAlignment="1">
      <alignment horizontal="right"/>
    </xf>
    <xf numFmtId="0" fontId="7" fillId="0" borderId="2" xfId="4" applyFont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Border="1" applyAlignment="1" applyProtection="1">
      <alignment horizontal="left" vertical="center" wrapText="1"/>
    </xf>
    <xf numFmtId="0" fontId="1" fillId="6" borderId="61" xfId="5" applyFont="1" applyFill="1" applyBorder="1" applyAlignment="1">
      <alignment horizontal="center" vertical="center"/>
    </xf>
    <xf numFmtId="0" fontId="1" fillId="6" borderId="18" xfId="5" applyFont="1" applyFill="1" applyBorder="1" applyAlignment="1">
      <alignment horizontal="center" vertical="center"/>
    </xf>
    <xf numFmtId="0" fontId="1" fillId="6" borderId="153" xfId="5" applyFont="1" applyFill="1" applyBorder="1" applyAlignment="1">
      <alignment horizontal="center" vertical="center"/>
    </xf>
    <xf numFmtId="0" fontId="1" fillId="5" borderId="44" xfId="5" applyFont="1" applyFill="1" applyBorder="1" applyAlignment="1">
      <alignment horizontal="center" vertical="center" wrapText="1"/>
    </xf>
    <xf numFmtId="0" fontId="1" fillId="5" borderId="19" xfId="5" applyFont="1" applyFill="1" applyBorder="1" applyAlignment="1">
      <alignment horizontal="center" vertical="center" wrapText="1"/>
    </xf>
    <xf numFmtId="0" fontId="1" fillId="5" borderId="154" xfId="5" applyFont="1" applyFill="1" applyBorder="1" applyAlignment="1">
      <alignment horizontal="center" vertical="center" wrapText="1"/>
    </xf>
    <xf numFmtId="0" fontId="9" fillId="6" borderId="68" xfId="5" applyFont="1" applyFill="1" applyBorder="1" applyAlignment="1">
      <alignment horizontal="center" vertical="center"/>
    </xf>
    <xf numFmtId="0" fontId="9" fillId="6" borderId="69" xfId="5" applyFont="1" applyFill="1" applyBorder="1" applyAlignment="1">
      <alignment horizontal="center"/>
    </xf>
    <xf numFmtId="0" fontId="9" fillId="6" borderId="74" xfId="5" applyFont="1" applyFill="1" applyBorder="1" applyAlignment="1">
      <alignment horizontal="center" vertical="center"/>
    </xf>
    <xf numFmtId="0" fontId="9" fillId="6" borderId="75" xfId="5" applyFont="1" applyFill="1" applyBorder="1" applyAlignment="1">
      <alignment horizontal="center"/>
    </xf>
    <xf numFmtId="0" fontId="9" fillId="6" borderId="80" xfId="5" applyFont="1" applyFill="1" applyBorder="1" applyAlignment="1">
      <alignment horizontal="center" vertical="center"/>
    </xf>
    <xf numFmtId="0" fontId="9" fillId="6" borderId="81" xfId="5" applyFont="1" applyFill="1" applyBorder="1" applyAlignment="1">
      <alignment horizontal="center"/>
    </xf>
    <xf numFmtId="0" fontId="9" fillId="2" borderId="8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12" xfId="6" applyFont="1" applyFill="1" applyBorder="1" applyAlignment="1">
      <alignment horizontal="center" vertical="center" wrapText="1"/>
    </xf>
    <xf numFmtId="0" fontId="1" fillId="6" borderId="146" xfId="5" applyFont="1" applyFill="1" applyBorder="1" applyAlignment="1">
      <alignment horizontal="center" vertical="center"/>
    </xf>
    <xf numFmtId="0" fontId="1" fillId="6" borderId="59" xfId="5" applyFont="1" applyFill="1" applyBorder="1" applyAlignment="1">
      <alignment horizontal="center" vertical="center"/>
    </xf>
    <xf numFmtId="0" fontId="1" fillId="5" borderId="135" xfId="5" applyFont="1" applyFill="1" applyBorder="1" applyAlignment="1">
      <alignment horizontal="center" vertical="center" wrapText="1"/>
    </xf>
    <xf numFmtId="0" fontId="1" fillId="5" borderId="40" xfId="5" applyFont="1" applyFill="1" applyBorder="1" applyAlignment="1">
      <alignment horizontal="center" vertical="center" wrapText="1"/>
    </xf>
    <xf numFmtId="0" fontId="1" fillId="5" borderId="143" xfId="5" applyFont="1" applyFill="1" applyBorder="1" applyAlignment="1">
      <alignment horizontal="center" vertical="center" wrapText="1"/>
    </xf>
    <xf numFmtId="0" fontId="9" fillId="3" borderId="36" xfId="6" applyFont="1" applyFill="1" applyBorder="1" applyAlignment="1">
      <alignment horizontal="left" vertical="center" wrapText="1"/>
    </xf>
    <xf numFmtId="0" fontId="9" fillId="3" borderId="0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 wrapText="1"/>
    </xf>
    <xf numFmtId="0" fontId="9" fillId="4" borderId="13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83" xfId="5" applyFont="1" applyFill="1" applyBorder="1" applyAlignment="1">
      <alignment horizontal="center" vertical="center" wrapText="1"/>
    </xf>
    <xf numFmtId="0" fontId="9" fillId="4" borderId="82" xfId="5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6" borderId="172" xfId="5" applyFont="1" applyFill="1" applyBorder="1" applyAlignment="1">
      <alignment horizontal="center" vertical="center"/>
    </xf>
    <xf numFmtId="0" fontId="9" fillId="6" borderId="173" xfId="5" applyFont="1" applyFill="1" applyBorder="1" applyAlignment="1">
      <alignment horizontal="center" vertical="center"/>
    </xf>
    <xf numFmtId="0" fontId="9" fillId="6" borderId="75" xfId="5" applyFont="1" applyFill="1" applyBorder="1" applyAlignment="1">
      <alignment horizontal="center" vertical="center"/>
    </xf>
    <xf numFmtId="0" fontId="9" fillId="6" borderId="175" xfId="5" applyFont="1" applyFill="1" applyBorder="1" applyAlignment="1">
      <alignment horizontal="center" vertical="center"/>
    </xf>
    <xf numFmtId="0" fontId="1" fillId="6" borderId="169" xfId="5" applyFont="1" applyFill="1" applyBorder="1" applyAlignment="1">
      <alignment horizontal="center" vertical="center"/>
    </xf>
    <xf numFmtId="0" fontId="1" fillId="5" borderId="170" xfId="5" applyFont="1" applyFill="1" applyBorder="1" applyAlignment="1">
      <alignment horizontal="center" vertical="center" wrapText="1"/>
    </xf>
    <xf numFmtId="0" fontId="9" fillId="3" borderId="101" xfId="6" applyFont="1" applyFill="1" applyBorder="1" applyAlignment="1">
      <alignment horizontal="justify" vertical="center" wrapText="1"/>
    </xf>
    <xf numFmtId="0" fontId="9" fillId="2" borderId="115" xfId="6" applyFont="1" applyFill="1" applyBorder="1" applyAlignment="1">
      <alignment horizontal="center" vertical="center" wrapText="1"/>
    </xf>
    <xf numFmtId="0" fontId="9" fillId="2" borderId="159" xfId="6" applyFont="1" applyFill="1" applyBorder="1" applyAlignment="1">
      <alignment horizontal="center" vertical="center" wrapText="1"/>
    </xf>
    <xf numFmtId="0" fontId="9" fillId="8" borderId="6" xfId="5" applyFont="1" applyFill="1" applyBorder="1" applyAlignment="1">
      <alignment horizontal="center" vertical="center" wrapText="1"/>
    </xf>
    <xf numFmtId="0" fontId="9" fillId="8" borderId="13" xfId="5" applyFont="1" applyFill="1" applyBorder="1" applyAlignment="1">
      <alignment horizontal="center" vertical="center" wrapText="1"/>
    </xf>
    <xf numFmtId="0" fontId="9" fillId="8" borderId="7" xfId="5" applyFont="1" applyFill="1" applyBorder="1" applyAlignment="1">
      <alignment horizontal="center" vertical="center" wrapText="1"/>
    </xf>
    <xf numFmtId="0" fontId="9" fillId="8" borderId="14" xfId="5" applyFont="1" applyFill="1" applyBorder="1" applyAlignment="1">
      <alignment horizontal="center" vertical="center" wrapText="1"/>
    </xf>
    <xf numFmtId="0" fontId="9" fillId="8" borderId="160" xfId="5" applyFont="1" applyFill="1" applyBorder="1" applyAlignment="1">
      <alignment horizontal="center" vertical="center" wrapText="1"/>
    </xf>
    <xf numFmtId="0" fontId="9" fillId="8" borderId="161" xfId="5" applyFont="1" applyFill="1" applyBorder="1" applyAlignment="1">
      <alignment horizontal="center" vertical="center" wrapText="1"/>
    </xf>
    <xf numFmtId="0" fontId="1" fillId="6" borderId="18" xfId="5" applyFont="1" applyFill="1" applyBorder="1" applyAlignment="1">
      <alignment horizontal="center"/>
    </xf>
    <xf numFmtId="0" fontId="1" fillId="6" borderId="59" xfId="5" applyFont="1" applyFill="1" applyBorder="1" applyAlignment="1">
      <alignment horizontal="center"/>
    </xf>
    <xf numFmtId="0" fontId="9" fillId="8" borderId="83" xfId="5" applyFont="1" applyFill="1" applyBorder="1" applyAlignment="1">
      <alignment horizontal="center" vertical="center" wrapText="1"/>
    </xf>
    <xf numFmtId="0" fontId="9" fillId="8" borderId="82" xfId="5" applyFont="1" applyFill="1" applyBorder="1" applyAlignment="1">
      <alignment horizontal="center" vertical="center" wrapText="1"/>
    </xf>
    <xf numFmtId="0" fontId="9" fillId="0" borderId="0" xfId="7" applyFont="1" applyFill="1" applyAlignment="1">
      <alignment vertical="center" wrapText="1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/>
    <xf numFmtId="0" fontId="9" fillId="2" borderId="96" xfId="6" applyFont="1" applyFill="1" applyBorder="1" applyAlignment="1">
      <alignment horizontal="center" vertical="center" wrapText="1"/>
    </xf>
    <xf numFmtId="0" fontId="9" fillId="2" borderId="97" xfId="6" applyFont="1" applyFill="1" applyBorder="1" applyAlignment="1">
      <alignment horizontal="center" vertical="center" wrapText="1"/>
    </xf>
    <xf numFmtId="0" fontId="9" fillId="6" borderId="68" xfId="10" applyFont="1" applyFill="1" applyBorder="1" applyAlignment="1">
      <alignment horizontal="center" vertical="center"/>
    </xf>
    <xf numFmtId="0" fontId="9" fillId="5" borderId="69" xfId="10" applyFont="1" applyFill="1" applyBorder="1" applyAlignment="1">
      <alignment horizontal="center"/>
    </xf>
    <xf numFmtId="0" fontId="9" fillId="6" borderId="74" xfId="10" applyFont="1" applyFill="1" applyBorder="1" applyAlignment="1">
      <alignment horizontal="center" vertical="center"/>
    </xf>
    <xf numFmtId="0" fontId="9" fillId="5" borderId="75" xfId="10" applyFont="1" applyFill="1" applyBorder="1" applyAlignment="1">
      <alignment horizontal="center"/>
    </xf>
    <xf numFmtId="0" fontId="9" fillId="6" borderId="75" xfId="10" applyFont="1" applyFill="1" applyBorder="1" applyAlignment="1">
      <alignment horizontal="center"/>
    </xf>
    <xf numFmtId="0" fontId="9" fillId="6" borderId="80" xfId="10" applyFont="1" applyFill="1" applyBorder="1" applyAlignment="1">
      <alignment horizontal="center" vertical="center"/>
    </xf>
    <xf numFmtId="0" fontId="9" fillId="6" borderId="81" xfId="10" applyFont="1" applyFill="1" applyBorder="1" applyAlignment="1">
      <alignment horizontal="center"/>
    </xf>
    <xf numFmtId="0" fontId="1" fillId="6" borderId="18" xfId="10" applyFont="1" applyFill="1" applyBorder="1" applyAlignment="1">
      <alignment horizontal="center" vertical="center"/>
    </xf>
    <xf numFmtId="0" fontId="1" fillId="6" borderId="18" xfId="10" applyFont="1" applyFill="1" applyBorder="1" applyAlignment="1">
      <alignment horizontal="center"/>
    </xf>
    <xf numFmtId="0" fontId="1" fillId="6" borderId="59" xfId="10" applyFont="1" applyFill="1" applyBorder="1" applyAlignment="1">
      <alignment horizontal="center"/>
    </xf>
    <xf numFmtId="0" fontId="1" fillId="5" borderId="19" xfId="10" applyFont="1" applyFill="1" applyBorder="1" applyAlignment="1">
      <alignment horizontal="center" vertical="center" wrapText="1"/>
    </xf>
    <xf numFmtId="0" fontId="1" fillId="5" borderId="40" xfId="10" applyFont="1" applyFill="1" applyBorder="1" applyAlignment="1">
      <alignment horizontal="center" vertical="center" wrapText="1"/>
    </xf>
    <xf numFmtId="0" fontId="1" fillId="5" borderId="44" xfId="10" applyFont="1" applyFill="1" applyBorder="1" applyAlignment="1">
      <alignment horizontal="center" vertical="center" wrapText="1"/>
    </xf>
    <xf numFmtId="0" fontId="1" fillId="6" borderId="61" xfId="10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left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4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 wrapText="1"/>
    </xf>
    <xf numFmtId="0" fontId="9" fillId="8" borderId="6" xfId="10" applyFont="1" applyFill="1" applyBorder="1" applyAlignment="1">
      <alignment horizontal="center" vertical="center" wrapText="1"/>
    </xf>
    <xf numFmtId="0" fontId="9" fillId="8" borderId="13" xfId="10" applyFont="1" applyFill="1" applyBorder="1" applyAlignment="1">
      <alignment horizontal="center" vertical="center" wrapText="1"/>
    </xf>
    <xf numFmtId="0" fontId="9" fillId="8" borderId="7" xfId="10" applyFont="1" applyFill="1" applyBorder="1" applyAlignment="1">
      <alignment horizontal="center" vertical="center" wrapText="1"/>
    </xf>
    <xf numFmtId="0" fontId="9" fillId="8" borderId="14" xfId="10" applyFont="1" applyFill="1" applyBorder="1" applyAlignment="1">
      <alignment horizontal="center" vertical="center" wrapText="1"/>
    </xf>
    <xf numFmtId="0" fontId="9" fillId="8" borderId="83" xfId="10" applyFont="1" applyFill="1" applyBorder="1" applyAlignment="1">
      <alignment horizontal="center" vertical="center" wrapText="1"/>
    </xf>
    <xf numFmtId="0" fontId="9" fillId="8" borderId="82" xfId="10" applyFont="1" applyFill="1" applyBorder="1" applyAlignment="1">
      <alignment horizontal="center" vertical="center" wrapText="1"/>
    </xf>
    <xf numFmtId="0" fontId="9" fillId="2" borderId="96" xfId="11" applyFont="1" applyFill="1" applyBorder="1" applyAlignment="1">
      <alignment horizontal="center" vertical="center" wrapText="1"/>
    </xf>
    <xf numFmtId="0" fontId="9" fillId="2" borderId="97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11" xfId="11" applyFont="1" applyFill="1" applyBorder="1" applyAlignment="1">
      <alignment horizontal="center" vertical="center" wrapText="1"/>
    </xf>
    <xf numFmtId="0" fontId="9" fillId="6" borderId="68" xfId="15" applyFont="1" applyFill="1" applyBorder="1" applyAlignment="1">
      <alignment horizontal="center" vertical="center"/>
    </xf>
    <xf numFmtId="0" fontId="9" fillId="5" borderId="69" xfId="15" applyFont="1" applyFill="1" applyBorder="1" applyAlignment="1">
      <alignment horizontal="center"/>
    </xf>
    <xf numFmtId="0" fontId="9" fillId="6" borderId="74" xfId="15" applyFont="1" applyFill="1" applyBorder="1" applyAlignment="1">
      <alignment horizontal="center" vertical="center"/>
    </xf>
    <xf numFmtId="0" fontId="9" fillId="5" borderId="75" xfId="15" applyFont="1" applyFill="1" applyBorder="1" applyAlignment="1">
      <alignment horizontal="center"/>
    </xf>
    <xf numFmtId="0" fontId="9" fillId="6" borderId="75" xfId="15" applyFont="1" applyFill="1" applyBorder="1" applyAlignment="1">
      <alignment horizontal="center"/>
    </xf>
    <xf numFmtId="0" fontId="9" fillId="6" borderId="80" xfId="15" applyFont="1" applyFill="1" applyBorder="1" applyAlignment="1">
      <alignment horizontal="center" vertical="center"/>
    </xf>
    <xf numFmtId="0" fontId="9" fillId="6" borderId="81" xfId="15" applyFont="1" applyFill="1" applyBorder="1" applyAlignment="1">
      <alignment horizontal="center"/>
    </xf>
    <xf numFmtId="0" fontId="1" fillId="6" borderId="18" xfId="15" applyFont="1" applyFill="1" applyBorder="1" applyAlignment="1">
      <alignment horizontal="center" vertical="center"/>
    </xf>
    <xf numFmtId="0" fontId="1" fillId="6" borderId="18" xfId="15" applyFont="1" applyFill="1" applyBorder="1" applyAlignment="1">
      <alignment horizontal="center"/>
    </xf>
    <xf numFmtId="0" fontId="1" fillId="6" borderId="59" xfId="15" applyFont="1" applyFill="1" applyBorder="1" applyAlignment="1">
      <alignment horizontal="center"/>
    </xf>
    <xf numFmtId="0" fontId="1" fillId="5" borderId="19" xfId="15" applyFont="1" applyFill="1" applyBorder="1" applyAlignment="1">
      <alignment horizontal="center" vertical="center" wrapText="1"/>
    </xf>
    <xf numFmtId="0" fontId="1" fillId="5" borderId="40" xfId="15" applyFont="1" applyFill="1" applyBorder="1" applyAlignment="1">
      <alignment horizontal="center" vertical="center" wrapText="1"/>
    </xf>
    <xf numFmtId="0" fontId="1" fillId="5" borderId="44" xfId="15" applyFont="1" applyFill="1" applyBorder="1" applyAlignment="1">
      <alignment horizontal="center" vertical="center" wrapText="1"/>
    </xf>
    <xf numFmtId="0" fontId="1" fillId="6" borderId="61" xfId="15" applyFont="1" applyFill="1" applyBorder="1" applyAlignment="1">
      <alignment horizontal="center" vertical="center"/>
    </xf>
    <xf numFmtId="0" fontId="9" fillId="2" borderId="3" xfId="16" applyFont="1" applyFill="1" applyBorder="1" applyAlignment="1">
      <alignment horizontal="center" vertical="center" wrapText="1"/>
    </xf>
    <xf numFmtId="0" fontId="9" fillId="2" borderId="4" xfId="16" applyFont="1" applyFill="1" applyBorder="1" applyAlignment="1">
      <alignment horizontal="center" vertical="center" wrapText="1"/>
    </xf>
    <xf numFmtId="0" fontId="9" fillId="2" borderId="5" xfId="16" applyFont="1" applyFill="1" applyBorder="1" applyAlignment="1">
      <alignment horizontal="center" vertical="center" wrapText="1"/>
    </xf>
    <xf numFmtId="0" fontId="9" fillId="8" borderId="6" xfId="15" applyFont="1" applyFill="1" applyBorder="1" applyAlignment="1">
      <alignment horizontal="center" vertical="center" wrapText="1"/>
    </xf>
    <xf numFmtId="0" fontId="9" fillId="8" borderId="13" xfId="15" applyFont="1" applyFill="1" applyBorder="1" applyAlignment="1">
      <alignment horizontal="center" vertical="center" wrapText="1"/>
    </xf>
    <xf numFmtId="0" fontId="9" fillId="8" borderId="7" xfId="15" applyFont="1" applyFill="1" applyBorder="1" applyAlignment="1">
      <alignment horizontal="center" vertical="center" wrapText="1"/>
    </xf>
    <xf numFmtId="0" fontId="9" fillId="8" borderId="14" xfId="15" applyFont="1" applyFill="1" applyBorder="1" applyAlignment="1">
      <alignment horizontal="center" vertical="center" wrapText="1"/>
    </xf>
    <xf numFmtId="0" fontId="9" fillId="8" borderId="8" xfId="15" applyFont="1" applyFill="1" applyBorder="1" applyAlignment="1">
      <alignment horizontal="center" vertical="center" wrapText="1"/>
    </xf>
    <xf numFmtId="0" fontId="9" fillId="8" borderId="15" xfId="15" applyFont="1" applyFill="1" applyBorder="1" applyAlignment="1">
      <alignment horizontal="center" vertical="center" wrapText="1"/>
    </xf>
    <xf numFmtId="0" fontId="9" fillId="2" borderId="116" xfId="16" applyFont="1" applyFill="1" applyBorder="1" applyAlignment="1">
      <alignment horizontal="center" vertical="center" wrapText="1"/>
    </xf>
    <xf numFmtId="0" fontId="9" fillId="2" borderId="97" xfId="16" applyFont="1" applyFill="1" applyBorder="1" applyAlignment="1">
      <alignment horizontal="center" vertical="center" wrapText="1"/>
    </xf>
    <xf numFmtId="0" fontId="9" fillId="2" borderId="8" xfId="16" applyFont="1" applyFill="1" applyBorder="1" applyAlignment="1">
      <alignment horizontal="center" vertical="center" wrapText="1"/>
    </xf>
    <xf numFmtId="0" fontId="9" fillId="2" borderId="11" xfId="16" applyFont="1" applyFill="1" applyBorder="1" applyAlignment="1">
      <alignment horizontal="center" vertical="center" wrapText="1"/>
    </xf>
    <xf numFmtId="0" fontId="9" fillId="6" borderId="68" xfId="19" applyFont="1" applyFill="1" applyBorder="1" applyAlignment="1">
      <alignment horizontal="center" vertical="center"/>
    </xf>
    <xf numFmtId="0" fontId="9" fillId="5" borderId="69" xfId="19" applyFont="1" applyFill="1" applyBorder="1" applyAlignment="1">
      <alignment horizontal="center"/>
    </xf>
    <xf numFmtId="0" fontId="9" fillId="6" borderId="74" xfId="19" applyFont="1" applyFill="1" applyBorder="1" applyAlignment="1">
      <alignment horizontal="center" vertical="center"/>
    </xf>
    <xf numFmtId="0" fontId="9" fillId="5" borderId="75" xfId="19" applyFont="1" applyFill="1" applyBorder="1" applyAlignment="1">
      <alignment horizontal="center"/>
    </xf>
    <xf numFmtId="0" fontId="9" fillId="6" borderId="75" xfId="19" applyFont="1" applyFill="1" applyBorder="1" applyAlignment="1">
      <alignment horizontal="center"/>
    </xf>
    <xf numFmtId="0" fontId="9" fillId="6" borderId="80" xfId="19" applyFont="1" applyFill="1" applyBorder="1" applyAlignment="1">
      <alignment horizontal="center" vertical="center"/>
    </xf>
    <xf numFmtId="0" fontId="9" fillId="6" borderId="81" xfId="19" applyFont="1" applyFill="1" applyBorder="1" applyAlignment="1">
      <alignment horizontal="center"/>
    </xf>
    <xf numFmtId="0" fontId="1" fillId="6" borderId="18" xfId="19" applyFont="1" applyFill="1" applyBorder="1" applyAlignment="1">
      <alignment horizontal="center" vertical="center"/>
    </xf>
    <xf numFmtId="0" fontId="1" fillId="6" borderId="18" xfId="19" applyFont="1" applyFill="1" applyBorder="1" applyAlignment="1">
      <alignment horizontal="center"/>
    </xf>
    <xf numFmtId="0" fontId="1" fillId="6" borderId="59" xfId="19" applyFont="1" applyFill="1" applyBorder="1" applyAlignment="1">
      <alignment horizontal="center"/>
    </xf>
    <xf numFmtId="0" fontId="1" fillId="5" borderId="19" xfId="19" applyFont="1" applyFill="1" applyBorder="1" applyAlignment="1">
      <alignment horizontal="center" vertical="center" wrapText="1"/>
    </xf>
    <xf numFmtId="0" fontId="1" fillId="5" borderId="40" xfId="19" applyFont="1" applyFill="1" applyBorder="1" applyAlignment="1">
      <alignment horizontal="center" vertical="center" wrapText="1"/>
    </xf>
    <xf numFmtId="0" fontId="1" fillId="5" borderId="44" xfId="19" applyFont="1" applyFill="1" applyBorder="1" applyAlignment="1">
      <alignment horizontal="center" vertical="center" wrapText="1"/>
    </xf>
    <xf numFmtId="0" fontId="1" fillId="6" borderId="61" xfId="19" applyFont="1" applyFill="1" applyBorder="1" applyAlignment="1">
      <alignment horizontal="center" vertical="center"/>
    </xf>
    <xf numFmtId="0" fontId="9" fillId="2" borderId="3" xfId="20" applyFont="1" applyFill="1" applyBorder="1" applyAlignment="1">
      <alignment horizontal="center" vertical="center" wrapText="1"/>
    </xf>
    <xf numFmtId="0" fontId="9" fillId="2" borderId="4" xfId="20" applyFont="1" applyFill="1" applyBorder="1" applyAlignment="1">
      <alignment horizontal="center" vertical="center" wrapText="1"/>
    </xf>
    <xf numFmtId="0" fontId="9" fillId="2" borderId="5" xfId="20" applyFont="1" applyFill="1" applyBorder="1" applyAlignment="1">
      <alignment horizontal="center" vertical="center" wrapText="1"/>
    </xf>
    <xf numFmtId="0" fontId="9" fillId="8" borderId="6" xfId="19" applyFont="1" applyFill="1" applyBorder="1" applyAlignment="1">
      <alignment horizontal="center" vertical="center" wrapText="1"/>
    </xf>
    <xf numFmtId="0" fontId="9" fillId="8" borderId="13" xfId="19" applyFont="1" applyFill="1" applyBorder="1" applyAlignment="1">
      <alignment horizontal="center" vertical="center" wrapText="1"/>
    </xf>
    <xf numFmtId="0" fontId="9" fillId="8" borderId="7" xfId="19" applyFont="1" applyFill="1" applyBorder="1" applyAlignment="1">
      <alignment horizontal="center" vertical="center" wrapText="1"/>
    </xf>
    <xf numFmtId="0" fontId="9" fillId="8" borderId="14" xfId="19" applyFont="1" applyFill="1" applyBorder="1" applyAlignment="1">
      <alignment horizontal="center" vertical="center" wrapText="1"/>
    </xf>
    <xf numFmtId="0" fontId="9" fillId="8" borderId="8" xfId="19" applyFont="1" applyFill="1" applyBorder="1" applyAlignment="1">
      <alignment horizontal="center" vertical="center" wrapText="1"/>
    </xf>
    <xf numFmtId="0" fontId="9" fillId="8" borderId="15" xfId="19" applyFont="1" applyFill="1" applyBorder="1" applyAlignment="1">
      <alignment horizontal="center" vertical="center" wrapText="1"/>
    </xf>
    <xf numFmtId="0" fontId="9" fillId="2" borderId="116" xfId="20" applyFont="1" applyFill="1" applyBorder="1" applyAlignment="1">
      <alignment horizontal="center" vertical="center" wrapText="1"/>
    </xf>
    <xf numFmtId="0" fontId="9" fillId="2" borderId="97" xfId="20" applyFont="1" applyFill="1" applyBorder="1" applyAlignment="1">
      <alignment horizontal="center" vertical="center" wrapText="1"/>
    </xf>
    <xf numFmtId="0" fontId="9" fillId="2" borderId="8" xfId="20" applyFont="1" applyFill="1" applyBorder="1" applyAlignment="1">
      <alignment horizontal="center" vertical="center" wrapText="1"/>
    </xf>
    <xf numFmtId="0" fontId="9" fillId="2" borderId="11" xfId="20" applyFont="1" applyFill="1" applyBorder="1" applyAlignment="1">
      <alignment horizontal="center" vertical="center" wrapText="1"/>
    </xf>
    <xf numFmtId="0" fontId="9" fillId="6" borderId="68" xfId="23" applyFont="1" applyFill="1" applyBorder="1" applyAlignment="1">
      <alignment horizontal="center" vertical="center"/>
    </xf>
    <xf numFmtId="0" fontId="9" fillId="5" borderId="69" xfId="23" applyFont="1" applyFill="1" applyBorder="1" applyAlignment="1">
      <alignment horizontal="center"/>
    </xf>
    <xf numFmtId="0" fontId="9" fillId="6" borderId="74" xfId="23" applyFont="1" applyFill="1" applyBorder="1" applyAlignment="1">
      <alignment horizontal="center" vertical="center"/>
    </xf>
    <xf numFmtId="0" fontId="9" fillId="5" borderId="75" xfId="23" applyFont="1" applyFill="1" applyBorder="1" applyAlignment="1">
      <alignment horizontal="center"/>
    </xf>
    <xf numFmtId="0" fontId="9" fillId="6" borderId="75" xfId="23" applyFont="1" applyFill="1" applyBorder="1" applyAlignment="1">
      <alignment horizontal="center"/>
    </xf>
    <xf numFmtId="0" fontId="9" fillId="6" borderId="80" xfId="23" applyFont="1" applyFill="1" applyBorder="1" applyAlignment="1">
      <alignment horizontal="center" vertical="center"/>
    </xf>
    <xf numFmtId="0" fontId="9" fillId="6" borderId="81" xfId="23" applyFont="1" applyFill="1" applyBorder="1" applyAlignment="1">
      <alignment horizontal="center"/>
    </xf>
    <xf numFmtId="0" fontId="1" fillId="6" borderId="18" xfId="23" applyFont="1" applyFill="1" applyBorder="1" applyAlignment="1">
      <alignment horizontal="center" vertical="center"/>
    </xf>
    <xf numFmtId="0" fontId="1" fillId="6" borderId="18" xfId="23" applyFont="1" applyFill="1" applyBorder="1" applyAlignment="1">
      <alignment horizontal="center"/>
    </xf>
    <xf numFmtId="0" fontId="1" fillId="6" borderId="59" xfId="23" applyFont="1" applyFill="1" applyBorder="1" applyAlignment="1">
      <alignment horizontal="center"/>
    </xf>
    <xf numFmtId="0" fontId="1" fillId="5" borderId="19" xfId="23" applyFont="1" applyFill="1" applyBorder="1" applyAlignment="1">
      <alignment horizontal="center" vertical="center" wrapText="1"/>
    </xf>
    <xf numFmtId="0" fontId="1" fillId="5" borderId="40" xfId="23" applyFont="1" applyFill="1" applyBorder="1" applyAlignment="1">
      <alignment horizontal="center" vertical="center" wrapText="1"/>
    </xf>
    <xf numFmtId="0" fontId="1" fillId="5" borderId="44" xfId="23" applyFont="1" applyFill="1" applyBorder="1" applyAlignment="1">
      <alignment horizontal="center" vertical="center" wrapText="1"/>
    </xf>
    <xf numFmtId="0" fontId="1" fillId="6" borderId="61" xfId="23" applyFont="1" applyFill="1" applyBorder="1" applyAlignment="1">
      <alignment horizontal="center" vertical="center"/>
    </xf>
    <xf numFmtId="0" fontId="9" fillId="2" borderId="3" xfId="24" applyFont="1" applyFill="1" applyBorder="1" applyAlignment="1">
      <alignment horizontal="center" vertical="center" wrapText="1"/>
    </xf>
    <xf numFmtId="0" fontId="9" fillId="2" borderId="4" xfId="24" applyFont="1" applyFill="1" applyBorder="1" applyAlignment="1">
      <alignment horizontal="center" vertical="center" wrapText="1"/>
    </xf>
    <xf numFmtId="0" fontId="9" fillId="2" borderId="5" xfId="24" applyFont="1" applyFill="1" applyBorder="1" applyAlignment="1">
      <alignment horizontal="center" vertical="center" wrapText="1"/>
    </xf>
    <xf numFmtId="0" fontId="9" fillId="8" borderId="6" xfId="23" applyFont="1" applyFill="1" applyBorder="1" applyAlignment="1">
      <alignment horizontal="center" vertical="center" wrapText="1"/>
    </xf>
    <xf numFmtId="0" fontId="9" fillId="8" borderId="13" xfId="23" applyFont="1" applyFill="1" applyBorder="1" applyAlignment="1">
      <alignment horizontal="center" vertical="center" wrapText="1"/>
    </xf>
    <xf numFmtId="0" fontId="9" fillId="8" borderId="7" xfId="23" applyFont="1" applyFill="1" applyBorder="1" applyAlignment="1">
      <alignment horizontal="center" vertical="center" wrapText="1"/>
    </xf>
    <xf numFmtId="0" fontId="9" fillId="8" borderId="14" xfId="23" applyFont="1" applyFill="1" applyBorder="1" applyAlignment="1">
      <alignment horizontal="center" vertical="center" wrapText="1"/>
    </xf>
    <xf numFmtId="0" fontId="9" fillId="8" borderId="83" xfId="23" applyFont="1" applyFill="1" applyBorder="1" applyAlignment="1">
      <alignment horizontal="center" vertical="center" wrapText="1"/>
    </xf>
    <xf numFmtId="0" fontId="9" fillId="8" borderId="82" xfId="23" applyFont="1" applyFill="1" applyBorder="1" applyAlignment="1">
      <alignment horizontal="center" vertical="center" wrapText="1"/>
    </xf>
    <xf numFmtId="0" fontId="9" fillId="2" borderId="116" xfId="24" applyFont="1" applyFill="1" applyBorder="1" applyAlignment="1">
      <alignment horizontal="center" vertical="center" wrapText="1"/>
    </xf>
    <xf numFmtId="0" fontId="9" fillId="2" borderId="97" xfId="24" applyFont="1" applyFill="1" applyBorder="1" applyAlignment="1">
      <alignment horizontal="center" vertical="center" wrapText="1"/>
    </xf>
    <xf numFmtId="0" fontId="9" fillId="2" borderId="8" xfId="24" applyFont="1" applyFill="1" applyBorder="1" applyAlignment="1">
      <alignment horizontal="center" vertical="center" wrapText="1"/>
    </xf>
    <xf numFmtId="0" fontId="9" fillId="2" borderId="11" xfId="24" applyFont="1" applyFill="1" applyBorder="1" applyAlignment="1">
      <alignment horizontal="center" vertical="center" wrapText="1"/>
    </xf>
    <xf numFmtId="0" fontId="9" fillId="6" borderId="68" xfId="13" applyFont="1" applyFill="1" applyBorder="1" applyAlignment="1">
      <alignment horizontal="center" vertical="center"/>
    </xf>
    <xf numFmtId="0" fontId="9" fillId="5" borderId="69" xfId="13" applyFont="1" applyFill="1" applyBorder="1" applyAlignment="1">
      <alignment horizontal="center"/>
    </xf>
    <xf numFmtId="0" fontId="9" fillId="6" borderId="74" xfId="13" applyFont="1" applyFill="1" applyBorder="1" applyAlignment="1">
      <alignment horizontal="center" vertical="center"/>
    </xf>
    <xf numFmtId="0" fontId="9" fillId="5" borderId="75" xfId="13" applyFont="1" applyFill="1" applyBorder="1" applyAlignment="1">
      <alignment horizontal="center"/>
    </xf>
    <xf numFmtId="0" fontId="9" fillId="6" borderId="75" xfId="13" applyFont="1" applyFill="1" applyBorder="1" applyAlignment="1">
      <alignment horizontal="center"/>
    </xf>
    <xf numFmtId="0" fontId="9" fillId="6" borderId="80" xfId="13" applyFont="1" applyFill="1" applyBorder="1" applyAlignment="1">
      <alignment horizontal="center" vertical="center"/>
    </xf>
    <xf numFmtId="0" fontId="9" fillId="6" borderId="81" xfId="13" applyFont="1" applyFill="1" applyBorder="1" applyAlignment="1">
      <alignment horizontal="center"/>
    </xf>
    <xf numFmtId="0" fontId="1" fillId="6" borderId="18" xfId="13" applyFont="1" applyFill="1" applyBorder="1" applyAlignment="1">
      <alignment horizontal="center" vertical="center"/>
    </xf>
    <xf numFmtId="0" fontId="1" fillId="6" borderId="18" xfId="13" applyFont="1" applyFill="1" applyBorder="1" applyAlignment="1">
      <alignment horizontal="center"/>
    </xf>
    <xf numFmtId="0" fontId="1" fillId="6" borderId="59" xfId="13" applyFont="1" applyFill="1" applyBorder="1" applyAlignment="1">
      <alignment horizontal="center"/>
    </xf>
    <xf numFmtId="0" fontId="1" fillId="5" borderId="19" xfId="13" applyFont="1" applyFill="1" applyBorder="1" applyAlignment="1">
      <alignment horizontal="center" vertical="center" wrapText="1"/>
    </xf>
    <xf numFmtId="0" fontId="1" fillId="5" borderId="40" xfId="13" applyFont="1" applyFill="1" applyBorder="1" applyAlignment="1">
      <alignment horizontal="center" vertical="center" wrapText="1"/>
    </xf>
    <xf numFmtId="0" fontId="1" fillId="5" borderId="44" xfId="13" applyFont="1" applyFill="1" applyBorder="1" applyAlignment="1">
      <alignment horizontal="center" vertical="center" wrapText="1"/>
    </xf>
    <xf numFmtId="0" fontId="1" fillId="6" borderId="61" xfId="13" applyFont="1" applyFill="1" applyBorder="1" applyAlignment="1">
      <alignment horizontal="center" vertical="center"/>
    </xf>
    <xf numFmtId="0" fontId="9" fillId="2" borderId="3" xfId="25" applyFont="1" applyFill="1" applyBorder="1" applyAlignment="1">
      <alignment horizontal="center" vertical="center" wrapText="1"/>
    </xf>
    <xf numFmtId="0" fontId="9" fillId="2" borderId="4" xfId="25" applyFont="1" applyFill="1" applyBorder="1" applyAlignment="1">
      <alignment horizontal="center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9" fillId="8" borderId="6" xfId="13" applyFont="1" applyFill="1" applyBorder="1" applyAlignment="1">
      <alignment horizontal="center" vertical="center" wrapText="1"/>
    </xf>
    <xf numFmtId="0" fontId="9" fillId="8" borderId="13" xfId="13" applyFont="1" applyFill="1" applyBorder="1" applyAlignment="1">
      <alignment horizontal="center" vertical="center" wrapText="1"/>
    </xf>
    <xf numFmtId="0" fontId="9" fillId="8" borderId="7" xfId="13" applyFont="1" applyFill="1" applyBorder="1" applyAlignment="1">
      <alignment horizontal="center" vertical="center" wrapText="1"/>
    </xf>
    <xf numFmtId="0" fontId="9" fillId="8" borderId="14" xfId="13" applyFont="1" applyFill="1" applyBorder="1" applyAlignment="1">
      <alignment horizontal="center" vertical="center" wrapText="1"/>
    </xf>
    <xf numFmtId="0" fontId="9" fillId="8" borderId="83" xfId="13" applyFont="1" applyFill="1" applyBorder="1" applyAlignment="1">
      <alignment horizontal="center" vertical="center" wrapText="1"/>
    </xf>
    <xf numFmtId="0" fontId="9" fillId="8" borderId="82" xfId="13" applyFont="1" applyFill="1" applyBorder="1" applyAlignment="1">
      <alignment horizontal="center" vertical="center" wrapText="1"/>
    </xf>
    <xf numFmtId="0" fontId="9" fillId="2" borderId="116" xfId="25" applyFont="1" applyFill="1" applyBorder="1" applyAlignment="1">
      <alignment horizontal="center" vertical="center" wrapText="1"/>
    </xf>
    <xf numFmtId="0" fontId="9" fillId="2" borderId="97" xfId="25" applyFont="1" applyFill="1" applyBorder="1" applyAlignment="1">
      <alignment horizontal="center" vertical="center" wrapText="1"/>
    </xf>
    <xf numFmtId="0" fontId="9" fillId="2" borderId="8" xfId="25" applyFont="1" applyFill="1" applyBorder="1" applyAlignment="1">
      <alignment horizontal="center" vertical="center" wrapText="1"/>
    </xf>
    <xf numFmtId="0" fontId="9" fillId="2" borderId="11" xfId="25" applyFont="1" applyFill="1" applyBorder="1" applyAlignment="1">
      <alignment horizontal="center" vertical="center" wrapText="1"/>
    </xf>
  </cellXfs>
  <cellStyles count="43">
    <cellStyle name="Hipervínculo_2.1.26. 2008-2010.Ppales.rdos._tipo establec._especie" xfId="4"/>
    <cellStyle name="Normal" xfId="0" builtinId="0"/>
    <cellStyle name="Normal 10" xfId="32"/>
    <cellStyle name="Normal 10_2.3.1. 2020_01_Total_valor_cant_engorde" xfId="41"/>
    <cellStyle name="Normal 11" xfId="40"/>
    <cellStyle name="Normal 2" xfId="7"/>
    <cellStyle name="Normal 2 2" xfId="31"/>
    <cellStyle name="Normal 2_2.1.16. 2008-2010.Ppales.macrom._tipo acui._establec" xfId="1"/>
    <cellStyle name="Normal 3" xfId="33"/>
    <cellStyle name="Normal 4" xfId="34"/>
    <cellStyle name="Normal 5" xfId="35"/>
    <cellStyle name="Normal 6" xfId="36"/>
    <cellStyle name="Normal 6_2.3.1. 2020_01_Total_valor_cant_engorde" xfId="42"/>
    <cellStyle name="Normal 7" xfId="37"/>
    <cellStyle name="Normal 8" xfId="38"/>
    <cellStyle name="Normal 9" xfId="39"/>
    <cellStyle name="Normal_2.1.26. 2008-2010.Ppales.rdos._tipo establec._especie" xfId="2"/>
    <cellStyle name="Normal_acu_usos_2005" xfId="6"/>
    <cellStyle name="Normal_acu_usos_2005_2.3.1  Prod_año_tipo_agua_grupo_05-08" xfId="16"/>
    <cellStyle name="Normal_acu_usos_2005_2.3.1.Valor y cant_año_tipo acu._agua_grupo.Años 2006-2009" xfId="11"/>
    <cellStyle name="Normal_acu_usos_2005_2002-2005_01_Prod_anno_tipo_agua_grupo_tcm7-48860" xfId="25"/>
    <cellStyle name="Normal_acu_usos_2005_2003-2006_01_Prod_anno_tipo_agua_grupo_tcm7-48858" xfId="24"/>
    <cellStyle name="Normal_acu_usos_2005_2004-2007_01_Prod_anno_tipo_agua_grupo_tcm7-48864" xfId="20"/>
    <cellStyle name="Normal_Desglose" xfId="8"/>
    <cellStyle name="Normal_Desglose_2.3.1  Prod_año_tipo_agua_grupo_05-08" xfId="18"/>
    <cellStyle name="Normal_Desglose_2.3.1.Valor y cant_año_tipo acu._agua_grupo.Años 2006-2009" xfId="14"/>
    <cellStyle name="Normal_Desglose_2002-2005_01_Prod_anno_tipo_agua_grupo_tcm7-48860" xfId="29"/>
    <cellStyle name="Normal_Desglose_2003-2006_01_Prod_anno_tipo_agua_grupo_tcm7-48858" xfId="27"/>
    <cellStyle name="Normal_Desglose_2004-2007_01_Prod_anno_tipo_agua_grupo_tcm7-48864" xfId="22"/>
    <cellStyle name="Normal_Lista Tablas_1" xfId="3"/>
    <cellStyle name="Normal_Prod 02-05 G-Tipo" xfId="5"/>
    <cellStyle name="Normal_Prod 02-05 G-Tipo_2.3.1  Prod_año_tipo_agua_grupo_05-08" xfId="15"/>
    <cellStyle name="Normal_Prod 02-05 G-Tipo_2.3.1.Valor y cant_año_tipo acu._agua_grupo.Años 2006-2009" xfId="10"/>
    <cellStyle name="Normal_Prod 02-05 G-Tipo_2002-2005_01_Prod_anno_tipo_agua_grupo_tcm7-48860" xfId="13"/>
    <cellStyle name="Normal_Prod 02-05 G-Tipo_2003-2006_01_Prod_anno_tipo_agua_grupo_tcm7-48858" xfId="23"/>
    <cellStyle name="Normal_Prod 02-05 G-Tipo_2004-2007_01_Prod_anno_tipo_agua_grupo_tcm7-48864" xfId="19"/>
    <cellStyle name="Normal_Producción1" xfId="9"/>
    <cellStyle name="Normal_Producción1_2.3.1  Prod_año_tipo_agua_grupo_05-08" xfId="17"/>
    <cellStyle name="Normal_Producción1_2.3.1.Valor y cant_año_tipo acu._agua_grupo.Años 2006-2009" xfId="12"/>
    <cellStyle name="Normal_Producción1_2002-2005_01_Prod_anno_tipo_agua_grupo_tcm7-48860" xfId="28"/>
    <cellStyle name="Normal_Producción1_2003-2006_01_Prod_anno_tipo_agua_grupo_tcm7-48858" xfId="26"/>
    <cellStyle name="Normal_Producción1_2004-2007_01_Prod_anno_tipo_agua_grupo_tcm7-48864" xfId="21"/>
    <cellStyle name="Porcentual 2" xfId="3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490351</xdr:colOff>
      <xdr:row>5</xdr:row>
      <xdr:rowOff>98184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58751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37"/>
  <sheetViews>
    <sheetView showGridLines="0" tabSelected="1" zoomScale="90" zoomScaleNormal="90" workbookViewId="0">
      <selection activeCell="B8" sqref="B8"/>
    </sheetView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9" width="11.42578125" style="1" customWidth="1"/>
    <col min="10" max="10" width="6.85546875" style="1" customWidth="1"/>
    <col min="11" max="11" width="3.140625" style="1" customWidth="1"/>
    <col min="12" max="256" width="11.42578125" style="1"/>
    <col min="257" max="258" width="3.140625" style="1" customWidth="1"/>
    <col min="259" max="259" width="9.28515625" style="1" customWidth="1"/>
    <col min="260" max="265" width="11.42578125" style="1" customWidth="1"/>
    <col min="266" max="266" width="6.85546875" style="1" customWidth="1"/>
    <col min="267" max="267" width="3.140625" style="1" customWidth="1"/>
    <col min="268" max="512" width="11.42578125" style="1"/>
    <col min="513" max="514" width="3.140625" style="1" customWidth="1"/>
    <col min="515" max="515" width="9.28515625" style="1" customWidth="1"/>
    <col min="516" max="521" width="11.42578125" style="1" customWidth="1"/>
    <col min="522" max="522" width="6.85546875" style="1" customWidth="1"/>
    <col min="523" max="523" width="3.140625" style="1" customWidth="1"/>
    <col min="524" max="768" width="11.42578125" style="1"/>
    <col min="769" max="770" width="3.140625" style="1" customWidth="1"/>
    <col min="771" max="771" width="9.28515625" style="1" customWidth="1"/>
    <col min="772" max="777" width="11.42578125" style="1" customWidth="1"/>
    <col min="778" max="778" width="6.85546875" style="1" customWidth="1"/>
    <col min="779" max="779" width="3.140625" style="1" customWidth="1"/>
    <col min="780" max="1024" width="11.42578125" style="1"/>
    <col min="1025" max="1026" width="3.140625" style="1" customWidth="1"/>
    <col min="1027" max="1027" width="9.28515625" style="1" customWidth="1"/>
    <col min="1028" max="1033" width="11.42578125" style="1" customWidth="1"/>
    <col min="1034" max="1034" width="6.85546875" style="1" customWidth="1"/>
    <col min="1035" max="1035" width="3.140625" style="1" customWidth="1"/>
    <col min="1036" max="1280" width="11.42578125" style="1"/>
    <col min="1281" max="1282" width="3.140625" style="1" customWidth="1"/>
    <col min="1283" max="1283" width="9.28515625" style="1" customWidth="1"/>
    <col min="1284" max="1289" width="11.42578125" style="1" customWidth="1"/>
    <col min="1290" max="1290" width="6.85546875" style="1" customWidth="1"/>
    <col min="1291" max="1291" width="3.140625" style="1" customWidth="1"/>
    <col min="1292" max="1536" width="11.42578125" style="1"/>
    <col min="1537" max="1538" width="3.140625" style="1" customWidth="1"/>
    <col min="1539" max="1539" width="9.28515625" style="1" customWidth="1"/>
    <col min="1540" max="1545" width="11.42578125" style="1" customWidth="1"/>
    <col min="1546" max="1546" width="6.85546875" style="1" customWidth="1"/>
    <col min="1547" max="1547" width="3.140625" style="1" customWidth="1"/>
    <col min="1548" max="1792" width="11.42578125" style="1"/>
    <col min="1793" max="1794" width="3.140625" style="1" customWidth="1"/>
    <col min="1795" max="1795" width="9.28515625" style="1" customWidth="1"/>
    <col min="1796" max="1801" width="11.42578125" style="1" customWidth="1"/>
    <col min="1802" max="1802" width="6.85546875" style="1" customWidth="1"/>
    <col min="1803" max="1803" width="3.140625" style="1" customWidth="1"/>
    <col min="1804" max="2048" width="11.42578125" style="1"/>
    <col min="2049" max="2050" width="3.140625" style="1" customWidth="1"/>
    <col min="2051" max="2051" width="9.28515625" style="1" customWidth="1"/>
    <col min="2052" max="2057" width="11.42578125" style="1" customWidth="1"/>
    <col min="2058" max="2058" width="6.85546875" style="1" customWidth="1"/>
    <col min="2059" max="2059" width="3.140625" style="1" customWidth="1"/>
    <col min="2060" max="2304" width="11.42578125" style="1"/>
    <col min="2305" max="2306" width="3.140625" style="1" customWidth="1"/>
    <col min="2307" max="2307" width="9.28515625" style="1" customWidth="1"/>
    <col min="2308" max="2313" width="11.42578125" style="1" customWidth="1"/>
    <col min="2314" max="2314" width="6.85546875" style="1" customWidth="1"/>
    <col min="2315" max="2315" width="3.140625" style="1" customWidth="1"/>
    <col min="2316" max="2560" width="11.42578125" style="1"/>
    <col min="2561" max="2562" width="3.140625" style="1" customWidth="1"/>
    <col min="2563" max="2563" width="9.28515625" style="1" customWidth="1"/>
    <col min="2564" max="2569" width="11.42578125" style="1" customWidth="1"/>
    <col min="2570" max="2570" width="6.85546875" style="1" customWidth="1"/>
    <col min="2571" max="2571" width="3.140625" style="1" customWidth="1"/>
    <col min="2572" max="2816" width="11.42578125" style="1"/>
    <col min="2817" max="2818" width="3.140625" style="1" customWidth="1"/>
    <col min="2819" max="2819" width="9.28515625" style="1" customWidth="1"/>
    <col min="2820" max="2825" width="11.42578125" style="1" customWidth="1"/>
    <col min="2826" max="2826" width="6.85546875" style="1" customWidth="1"/>
    <col min="2827" max="2827" width="3.140625" style="1" customWidth="1"/>
    <col min="2828" max="3072" width="11.42578125" style="1"/>
    <col min="3073" max="3074" width="3.140625" style="1" customWidth="1"/>
    <col min="3075" max="3075" width="9.28515625" style="1" customWidth="1"/>
    <col min="3076" max="3081" width="11.42578125" style="1" customWidth="1"/>
    <col min="3082" max="3082" width="6.85546875" style="1" customWidth="1"/>
    <col min="3083" max="3083" width="3.140625" style="1" customWidth="1"/>
    <col min="3084" max="3328" width="11.42578125" style="1"/>
    <col min="3329" max="3330" width="3.140625" style="1" customWidth="1"/>
    <col min="3331" max="3331" width="9.28515625" style="1" customWidth="1"/>
    <col min="3332" max="3337" width="11.42578125" style="1" customWidth="1"/>
    <col min="3338" max="3338" width="6.85546875" style="1" customWidth="1"/>
    <col min="3339" max="3339" width="3.140625" style="1" customWidth="1"/>
    <col min="3340" max="3584" width="11.42578125" style="1"/>
    <col min="3585" max="3586" width="3.140625" style="1" customWidth="1"/>
    <col min="3587" max="3587" width="9.28515625" style="1" customWidth="1"/>
    <col min="3588" max="3593" width="11.42578125" style="1" customWidth="1"/>
    <col min="3594" max="3594" width="6.85546875" style="1" customWidth="1"/>
    <col min="3595" max="3595" width="3.140625" style="1" customWidth="1"/>
    <col min="3596" max="3840" width="11.42578125" style="1"/>
    <col min="3841" max="3842" width="3.140625" style="1" customWidth="1"/>
    <col min="3843" max="3843" width="9.28515625" style="1" customWidth="1"/>
    <col min="3844" max="3849" width="11.42578125" style="1" customWidth="1"/>
    <col min="3850" max="3850" width="6.85546875" style="1" customWidth="1"/>
    <col min="3851" max="3851" width="3.140625" style="1" customWidth="1"/>
    <col min="3852" max="4096" width="11.42578125" style="1"/>
    <col min="4097" max="4098" width="3.140625" style="1" customWidth="1"/>
    <col min="4099" max="4099" width="9.28515625" style="1" customWidth="1"/>
    <col min="4100" max="4105" width="11.42578125" style="1" customWidth="1"/>
    <col min="4106" max="4106" width="6.85546875" style="1" customWidth="1"/>
    <col min="4107" max="4107" width="3.140625" style="1" customWidth="1"/>
    <col min="4108" max="4352" width="11.42578125" style="1"/>
    <col min="4353" max="4354" width="3.140625" style="1" customWidth="1"/>
    <col min="4355" max="4355" width="9.28515625" style="1" customWidth="1"/>
    <col min="4356" max="4361" width="11.42578125" style="1" customWidth="1"/>
    <col min="4362" max="4362" width="6.85546875" style="1" customWidth="1"/>
    <col min="4363" max="4363" width="3.140625" style="1" customWidth="1"/>
    <col min="4364" max="4608" width="11.42578125" style="1"/>
    <col min="4609" max="4610" width="3.140625" style="1" customWidth="1"/>
    <col min="4611" max="4611" width="9.28515625" style="1" customWidth="1"/>
    <col min="4612" max="4617" width="11.42578125" style="1" customWidth="1"/>
    <col min="4618" max="4618" width="6.85546875" style="1" customWidth="1"/>
    <col min="4619" max="4619" width="3.140625" style="1" customWidth="1"/>
    <col min="4620" max="4864" width="11.42578125" style="1"/>
    <col min="4865" max="4866" width="3.140625" style="1" customWidth="1"/>
    <col min="4867" max="4867" width="9.28515625" style="1" customWidth="1"/>
    <col min="4868" max="4873" width="11.42578125" style="1" customWidth="1"/>
    <col min="4874" max="4874" width="6.85546875" style="1" customWidth="1"/>
    <col min="4875" max="4875" width="3.140625" style="1" customWidth="1"/>
    <col min="4876" max="5120" width="11.42578125" style="1"/>
    <col min="5121" max="5122" width="3.140625" style="1" customWidth="1"/>
    <col min="5123" max="5123" width="9.28515625" style="1" customWidth="1"/>
    <col min="5124" max="5129" width="11.42578125" style="1" customWidth="1"/>
    <col min="5130" max="5130" width="6.85546875" style="1" customWidth="1"/>
    <col min="5131" max="5131" width="3.140625" style="1" customWidth="1"/>
    <col min="5132" max="5376" width="11.42578125" style="1"/>
    <col min="5377" max="5378" width="3.140625" style="1" customWidth="1"/>
    <col min="5379" max="5379" width="9.28515625" style="1" customWidth="1"/>
    <col min="5380" max="5385" width="11.42578125" style="1" customWidth="1"/>
    <col min="5386" max="5386" width="6.85546875" style="1" customWidth="1"/>
    <col min="5387" max="5387" width="3.140625" style="1" customWidth="1"/>
    <col min="5388" max="5632" width="11.42578125" style="1"/>
    <col min="5633" max="5634" width="3.140625" style="1" customWidth="1"/>
    <col min="5635" max="5635" width="9.28515625" style="1" customWidth="1"/>
    <col min="5636" max="5641" width="11.42578125" style="1" customWidth="1"/>
    <col min="5642" max="5642" width="6.85546875" style="1" customWidth="1"/>
    <col min="5643" max="5643" width="3.140625" style="1" customWidth="1"/>
    <col min="5644" max="5888" width="11.42578125" style="1"/>
    <col min="5889" max="5890" width="3.140625" style="1" customWidth="1"/>
    <col min="5891" max="5891" width="9.28515625" style="1" customWidth="1"/>
    <col min="5892" max="5897" width="11.42578125" style="1" customWidth="1"/>
    <col min="5898" max="5898" width="6.85546875" style="1" customWidth="1"/>
    <col min="5899" max="5899" width="3.140625" style="1" customWidth="1"/>
    <col min="5900" max="6144" width="11.42578125" style="1"/>
    <col min="6145" max="6146" width="3.140625" style="1" customWidth="1"/>
    <col min="6147" max="6147" width="9.28515625" style="1" customWidth="1"/>
    <col min="6148" max="6153" width="11.42578125" style="1" customWidth="1"/>
    <col min="6154" max="6154" width="6.85546875" style="1" customWidth="1"/>
    <col min="6155" max="6155" width="3.140625" style="1" customWidth="1"/>
    <col min="6156" max="6400" width="11.42578125" style="1"/>
    <col min="6401" max="6402" width="3.140625" style="1" customWidth="1"/>
    <col min="6403" max="6403" width="9.28515625" style="1" customWidth="1"/>
    <col min="6404" max="6409" width="11.42578125" style="1" customWidth="1"/>
    <col min="6410" max="6410" width="6.85546875" style="1" customWidth="1"/>
    <col min="6411" max="6411" width="3.140625" style="1" customWidth="1"/>
    <col min="6412" max="6656" width="11.42578125" style="1"/>
    <col min="6657" max="6658" width="3.140625" style="1" customWidth="1"/>
    <col min="6659" max="6659" width="9.28515625" style="1" customWidth="1"/>
    <col min="6660" max="6665" width="11.42578125" style="1" customWidth="1"/>
    <col min="6666" max="6666" width="6.85546875" style="1" customWidth="1"/>
    <col min="6667" max="6667" width="3.140625" style="1" customWidth="1"/>
    <col min="6668" max="6912" width="11.42578125" style="1"/>
    <col min="6913" max="6914" width="3.140625" style="1" customWidth="1"/>
    <col min="6915" max="6915" width="9.28515625" style="1" customWidth="1"/>
    <col min="6916" max="6921" width="11.42578125" style="1" customWidth="1"/>
    <col min="6922" max="6922" width="6.85546875" style="1" customWidth="1"/>
    <col min="6923" max="6923" width="3.140625" style="1" customWidth="1"/>
    <col min="6924" max="7168" width="11.42578125" style="1"/>
    <col min="7169" max="7170" width="3.140625" style="1" customWidth="1"/>
    <col min="7171" max="7171" width="9.28515625" style="1" customWidth="1"/>
    <col min="7172" max="7177" width="11.42578125" style="1" customWidth="1"/>
    <col min="7178" max="7178" width="6.85546875" style="1" customWidth="1"/>
    <col min="7179" max="7179" width="3.140625" style="1" customWidth="1"/>
    <col min="7180" max="7424" width="11.42578125" style="1"/>
    <col min="7425" max="7426" width="3.140625" style="1" customWidth="1"/>
    <col min="7427" max="7427" width="9.28515625" style="1" customWidth="1"/>
    <col min="7428" max="7433" width="11.42578125" style="1" customWidth="1"/>
    <col min="7434" max="7434" width="6.85546875" style="1" customWidth="1"/>
    <col min="7435" max="7435" width="3.140625" style="1" customWidth="1"/>
    <col min="7436" max="7680" width="11.42578125" style="1"/>
    <col min="7681" max="7682" width="3.140625" style="1" customWidth="1"/>
    <col min="7683" max="7683" width="9.28515625" style="1" customWidth="1"/>
    <col min="7684" max="7689" width="11.42578125" style="1" customWidth="1"/>
    <col min="7690" max="7690" width="6.85546875" style="1" customWidth="1"/>
    <col min="7691" max="7691" width="3.140625" style="1" customWidth="1"/>
    <col min="7692" max="7936" width="11.42578125" style="1"/>
    <col min="7937" max="7938" width="3.140625" style="1" customWidth="1"/>
    <col min="7939" max="7939" width="9.28515625" style="1" customWidth="1"/>
    <col min="7940" max="7945" width="11.42578125" style="1" customWidth="1"/>
    <col min="7946" max="7946" width="6.85546875" style="1" customWidth="1"/>
    <col min="7947" max="7947" width="3.140625" style="1" customWidth="1"/>
    <col min="7948" max="8192" width="11.42578125" style="1"/>
    <col min="8193" max="8194" width="3.140625" style="1" customWidth="1"/>
    <col min="8195" max="8195" width="9.28515625" style="1" customWidth="1"/>
    <col min="8196" max="8201" width="11.42578125" style="1" customWidth="1"/>
    <col min="8202" max="8202" width="6.85546875" style="1" customWidth="1"/>
    <col min="8203" max="8203" width="3.140625" style="1" customWidth="1"/>
    <col min="8204" max="8448" width="11.42578125" style="1"/>
    <col min="8449" max="8450" width="3.140625" style="1" customWidth="1"/>
    <col min="8451" max="8451" width="9.28515625" style="1" customWidth="1"/>
    <col min="8452" max="8457" width="11.42578125" style="1" customWidth="1"/>
    <col min="8458" max="8458" width="6.85546875" style="1" customWidth="1"/>
    <col min="8459" max="8459" width="3.140625" style="1" customWidth="1"/>
    <col min="8460" max="8704" width="11.42578125" style="1"/>
    <col min="8705" max="8706" width="3.140625" style="1" customWidth="1"/>
    <col min="8707" max="8707" width="9.28515625" style="1" customWidth="1"/>
    <col min="8708" max="8713" width="11.42578125" style="1" customWidth="1"/>
    <col min="8714" max="8714" width="6.85546875" style="1" customWidth="1"/>
    <col min="8715" max="8715" width="3.140625" style="1" customWidth="1"/>
    <col min="8716" max="8960" width="11.42578125" style="1"/>
    <col min="8961" max="8962" width="3.140625" style="1" customWidth="1"/>
    <col min="8963" max="8963" width="9.28515625" style="1" customWidth="1"/>
    <col min="8964" max="8969" width="11.42578125" style="1" customWidth="1"/>
    <col min="8970" max="8970" width="6.85546875" style="1" customWidth="1"/>
    <col min="8971" max="8971" width="3.140625" style="1" customWidth="1"/>
    <col min="8972" max="9216" width="11.42578125" style="1"/>
    <col min="9217" max="9218" width="3.140625" style="1" customWidth="1"/>
    <col min="9219" max="9219" width="9.28515625" style="1" customWidth="1"/>
    <col min="9220" max="9225" width="11.42578125" style="1" customWidth="1"/>
    <col min="9226" max="9226" width="6.85546875" style="1" customWidth="1"/>
    <col min="9227" max="9227" width="3.140625" style="1" customWidth="1"/>
    <col min="9228" max="9472" width="11.42578125" style="1"/>
    <col min="9473" max="9474" width="3.140625" style="1" customWidth="1"/>
    <col min="9475" max="9475" width="9.28515625" style="1" customWidth="1"/>
    <col min="9476" max="9481" width="11.42578125" style="1" customWidth="1"/>
    <col min="9482" max="9482" width="6.85546875" style="1" customWidth="1"/>
    <col min="9483" max="9483" width="3.140625" style="1" customWidth="1"/>
    <col min="9484" max="9728" width="11.42578125" style="1"/>
    <col min="9729" max="9730" width="3.140625" style="1" customWidth="1"/>
    <col min="9731" max="9731" width="9.28515625" style="1" customWidth="1"/>
    <col min="9732" max="9737" width="11.42578125" style="1" customWidth="1"/>
    <col min="9738" max="9738" width="6.85546875" style="1" customWidth="1"/>
    <col min="9739" max="9739" width="3.140625" style="1" customWidth="1"/>
    <col min="9740" max="9984" width="11.42578125" style="1"/>
    <col min="9985" max="9986" width="3.140625" style="1" customWidth="1"/>
    <col min="9987" max="9987" width="9.28515625" style="1" customWidth="1"/>
    <col min="9988" max="9993" width="11.42578125" style="1" customWidth="1"/>
    <col min="9994" max="9994" width="6.85546875" style="1" customWidth="1"/>
    <col min="9995" max="9995" width="3.140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9" width="11.42578125" style="1" customWidth="1"/>
    <col min="10250" max="10250" width="6.85546875" style="1" customWidth="1"/>
    <col min="10251" max="10251" width="3.140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5" width="11.42578125" style="1" customWidth="1"/>
    <col min="10506" max="10506" width="6.85546875" style="1" customWidth="1"/>
    <col min="10507" max="10507" width="3.140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1" width="11.42578125" style="1" customWidth="1"/>
    <col min="10762" max="10762" width="6.85546875" style="1" customWidth="1"/>
    <col min="10763" max="10763" width="3.140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7" width="11.42578125" style="1" customWidth="1"/>
    <col min="11018" max="11018" width="6.85546875" style="1" customWidth="1"/>
    <col min="11019" max="11019" width="3.140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3" width="11.42578125" style="1" customWidth="1"/>
    <col min="11274" max="11274" width="6.85546875" style="1" customWidth="1"/>
    <col min="11275" max="11275" width="3.140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9" width="11.42578125" style="1" customWidth="1"/>
    <col min="11530" max="11530" width="6.85546875" style="1" customWidth="1"/>
    <col min="11531" max="11531" width="3.140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5" width="11.42578125" style="1" customWidth="1"/>
    <col min="11786" max="11786" width="6.85546875" style="1" customWidth="1"/>
    <col min="11787" max="11787" width="3.140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1" width="11.42578125" style="1" customWidth="1"/>
    <col min="12042" max="12042" width="6.85546875" style="1" customWidth="1"/>
    <col min="12043" max="12043" width="3.140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7" width="11.42578125" style="1" customWidth="1"/>
    <col min="12298" max="12298" width="6.85546875" style="1" customWidth="1"/>
    <col min="12299" max="12299" width="3.140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3" width="11.42578125" style="1" customWidth="1"/>
    <col min="12554" max="12554" width="6.85546875" style="1" customWidth="1"/>
    <col min="12555" max="12555" width="3.140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9" width="11.42578125" style="1" customWidth="1"/>
    <col min="12810" max="12810" width="6.85546875" style="1" customWidth="1"/>
    <col min="12811" max="12811" width="3.140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5" width="11.42578125" style="1" customWidth="1"/>
    <col min="13066" max="13066" width="6.85546875" style="1" customWidth="1"/>
    <col min="13067" max="13067" width="3.140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1" width="11.42578125" style="1" customWidth="1"/>
    <col min="13322" max="13322" width="6.85546875" style="1" customWidth="1"/>
    <col min="13323" max="13323" width="3.140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7" width="11.42578125" style="1" customWidth="1"/>
    <col min="13578" max="13578" width="6.85546875" style="1" customWidth="1"/>
    <col min="13579" max="13579" width="3.140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3" width="11.42578125" style="1" customWidth="1"/>
    <col min="13834" max="13834" width="6.85546875" style="1" customWidth="1"/>
    <col min="13835" max="13835" width="3.140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9" width="11.42578125" style="1" customWidth="1"/>
    <col min="14090" max="14090" width="6.85546875" style="1" customWidth="1"/>
    <col min="14091" max="14091" width="3.140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5" width="11.42578125" style="1" customWidth="1"/>
    <col min="14346" max="14346" width="6.85546875" style="1" customWidth="1"/>
    <col min="14347" max="14347" width="3.140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1" width="11.42578125" style="1" customWidth="1"/>
    <col min="14602" max="14602" width="6.85546875" style="1" customWidth="1"/>
    <col min="14603" max="14603" width="3.140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7" width="11.42578125" style="1" customWidth="1"/>
    <col min="14858" max="14858" width="6.85546875" style="1" customWidth="1"/>
    <col min="14859" max="14859" width="3.140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3" width="11.42578125" style="1" customWidth="1"/>
    <col min="15114" max="15114" width="6.85546875" style="1" customWidth="1"/>
    <col min="15115" max="15115" width="3.140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9" width="11.42578125" style="1" customWidth="1"/>
    <col min="15370" max="15370" width="6.85546875" style="1" customWidth="1"/>
    <col min="15371" max="15371" width="3.140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5" width="11.42578125" style="1" customWidth="1"/>
    <col min="15626" max="15626" width="6.85546875" style="1" customWidth="1"/>
    <col min="15627" max="15627" width="3.140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1" width="11.42578125" style="1" customWidth="1"/>
    <col min="15882" max="15882" width="6.85546875" style="1" customWidth="1"/>
    <col min="15883" max="15883" width="3.140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7" width="11.42578125" style="1" customWidth="1"/>
    <col min="16138" max="16138" width="6.85546875" style="1" customWidth="1"/>
    <col min="16139" max="16139" width="3.140625" style="1" customWidth="1"/>
    <col min="16140" max="16384" width="11.42578125" style="1"/>
  </cols>
  <sheetData>
    <row r="7" spans="2:12" ht="15.75" x14ac:dyDescent="0.2">
      <c r="B7" s="882" t="s">
        <v>0</v>
      </c>
      <c r="C7" s="882"/>
      <c r="D7" s="882"/>
      <c r="E7" s="882"/>
      <c r="F7" s="882"/>
      <c r="G7" s="882"/>
      <c r="H7" s="882"/>
      <c r="I7" s="882"/>
      <c r="J7" s="882"/>
      <c r="K7" s="882"/>
    </row>
    <row r="8" spans="2:12" x14ac:dyDescent="0.2">
      <c r="B8" s="2"/>
      <c r="C8" s="2"/>
      <c r="D8" s="2"/>
      <c r="E8" s="2"/>
      <c r="F8" s="2"/>
      <c r="G8" s="2"/>
      <c r="H8" s="2"/>
    </row>
    <row r="9" spans="2:12" ht="15.75" x14ac:dyDescent="0.25">
      <c r="B9" s="2"/>
      <c r="C9" s="3" t="s">
        <v>1</v>
      </c>
      <c r="D9" s="2"/>
      <c r="E9" s="2"/>
      <c r="F9" s="2"/>
      <c r="G9" s="2"/>
      <c r="H9" s="2"/>
    </row>
    <row r="10" spans="2:12" x14ac:dyDescent="0.2">
      <c r="B10" s="2"/>
      <c r="C10" s="2"/>
      <c r="D10" s="2"/>
      <c r="E10" s="2"/>
      <c r="F10" s="2"/>
      <c r="G10" s="2"/>
      <c r="H10" s="2"/>
    </row>
    <row r="11" spans="2:12" ht="19.5" customHeight="1" x14ac:dyDescent="0.2">
      <c r="B11" s="2"/>
      <c r="C11" s="883" t="s">
        <v>2</v>
      </c>
      <c r="D11" s="883"/>
      <c r="E11" s="883"/>
      <c r="F11" s="883"/>
      <c r="G11" s="883"/>
      <c r="H11" s="883"/>
      <c r="I11" s="883"/>
      <c r="J11" s="883"/>
      <c r="K11" s="883"/>
    </row>
    <row r="12" spans="2:12" ht="19.5" customHeight="1" x14ac:dyDescent="0.2">
      <c r="B12" s="2"/>
      <c r="C12" s="883"/>
      <c r="D12" s="883"/>
      <c r="E12" s="883"/>
      <c r="F12" s="883"/>
      <c r="G12" s="883"/>
      <c r="H12" s="883"/>
      <c r="I12" s="883"/>
      <c r="J12" s="883"/>
      <c r="K12" s="883"/>
      <c r="L12" s="4"/>
    </row>
    <row r="13" spans="2:12" x14ac:dyDescent="0.2">
      <c r="B13" s="2"/>
      <c r="C13" s="2"/>
      <c r="D13" s="2"/>
      <c r="E13" s="2"/>
      <c r="F13" s="2"/>
      <c r="G13" s="2"/>
      <c r="H13" s="2"/>
    </row>
    <row r="14" spans="2:12" s="8" customFormat="1" ht="38.25" customHeight="1" thickBot="1" x14ac:dyDescent="0.3">
      <c r="B14" s="5"/>
      <c r="C14" s="6" t="s">
        <v>3</v>
      </c>
      <c r="D14" s="884" t="s">
        <v>110</v>
      </c>
      <c r="E14" s="884"/>
      <c r="F14" s="884"/>
      <c r="G14" s="884"/>
      <c r="H14" s="884"/>
      <c r="I14" s="884"/>
      <c r="J14" s="884"/>
      <c r="K14" s="7"/>
    </row>
    <row r="15" spans="2:12" s="8" customFormat="1" ht="38.25" customHeight="1" thickBot="1" x14ac:dyDescent="0.3">
      <c r="B15" s="5"/>
      <c r="C15" s="9" t="s">
        <v>4</v>
      </c>
      <c r="D15" s="881" t="s">
        <v>109</v>
      </c>
      <c r="E15" s="881"/>
      <c r="F15" s="881"/>
      <c r="G15" s="881"/>
      <c r="H15" s="881"/>
      <c r="I15" s="881"/>
      <c r="J15" s="881"/>
      <c r="K15" s="7"/>
    </row>
    <row r="16" spans="2:12" s="8" customFormat="1" ht="38.25" customHeight="1" thickBot="1" x14ac:dyDescent="0.3">
      <c r="B16" s="5"/>
      <c r="C16" s="9" t="s">
        <v>6</v>
      </c>
      <c r="D16" s="881" t="s">
        <v>105</v>
      </c>
      <c r="E16" s="881"/>
      <c r="F16" s="881"/>
      <c r="G16" s="881"/>
      <c r="H16" s="881"/>
      <c r="I16" s="881"/>
      <c r="J16" s="881"/>
      <c r="K16" s="7"/>
    </row>
    <row r="17" spans="2:11" s="8" customFormat="1" ht="38.25" customHeight="1" thickBot="1" x14ac:dyDescent="0.3">
      <c r="B17" s="5"/>
      <c r="C17" s="9" t="s">
        <v>8</v>
      </c>
      <c r="D17" s="881" t="s">
        <v>100</v>
      </c>
      <c r="E17" s="881"/>
      <c r="F17" s="881"/>
      <c r="G17" s="881"/>
      <c r="H17" s="881"/>
      <c r="I17" s="881"/>
      <c r="J17" s="881"/>
      <c r="K17" s="7"/>
    </row>
    <row r="18" spans="2:11" s="8" customFormat="1" ht="38.25" customHeight="1" thickBot="1" x14ac:dyDescent="0.3">
      <c r="B18" s="5"/>
      <c r="C18" s="9" t="s">
        <v>10</v>
      </c>
      <c r="D18" s="881" t="s">
        <v>97</v>
      </c>
      <c r="E18" s="881"/>
      <c r="F18" s="881"/>
      <c r="G18" s="881"/>
      <c r="H18" s="881"/>
      <c r="I18" s="881"/>
      <c r="J18" s="881"/>
      <c r="K18" s="7"/>
    </row>
    <row r="19" spans="2:11" s="8" customFormat="1" ht="38.25" customHeight="1" thickBot="1" x14ac:dyDescent="0.3">
      <c r="B19" s="5"/>
      <c r="C19" s="9" t="s">
        <v>12</v>
      </c>
      <c r="D19" s="881" t="s">
        <v>94</v>
      </c>
      <c r="E19" s="881"/>
      <c r="F19" s="881"/>
      <c r="G19" s="881"/>
      <c r="H19" s="881"/>
      <c r="I19" s="881"/>
      <c r="J19" s="881"/>
      <c r="K19" s="7"/>
    </row>
    <row r="20" spans="2:11" s="8" customFormat="1" ht="38.25" customHeight="1" thickBot="1" x14ac:dyDescent="0.3">
      <c r="B20" s="5"/>
      <c r="C20" s="9" t="s">
        <v>14</v>
      </c>
      <c r="D20" s="881" t="s">
        <v>89</v>
      </c>
      <c r="E20" s="881"/>
      <c r="F20" s="881"/>
      <c r="G20" s="881"/>
      <c r="H20" s="881"/>
      <c r="I20" s="881"/>
      <c r="J20" s="881"/>
      <c r="K20" s="7"/>
    </row>
    <row r="21" spans="2:11" s="8" customFormat="1" ht="38.25" customHeight="1" thickBot="1" x14ac:dyDescent="0.3">
      <c r="B21" s="5"/>
      <c r="C21" s="9" t="s">
        <v>16</v>
      </c>
      <c r="D21" s="881" t="s">
        <v>86</v>
      </c>
      <c r="E21" s="881"/>
      <c r="F21" s="881"/>
      <c r="G21" s="881"/>
      <c r="H21" s="881"/>
      <c r="I21" s="881"/>
      <c r="J21" s="881"/>
      <c r="K21" s="7"/>
    </row>
    <row r="22" spans="2:11" s="8" customFormat="1" ht="38.25" customHeight="1" thickBot="1" x14ac:dyDescent="0.3">
      <c r="B22" s="5"/>
      <c r="C22" s="9" t="s">
        <v>18</v>
      </c>
      <c r="D22" s="881" t="s">
        <v>82</v>
      </c>
      <c r="E22" s="881"/>
      <c r="F22" s="881"/>
      <c r="G22" s="881"/>
      <c r="H22" s="881"/>
      <c r="I22" s="881"/>
      <c r="J22" s="881"/>
      <c r="K22" s="7"/>
    </row>
    <row r="23" spans="2:11" s="8" customFormat="1" ht="38.25" customHeight="1" thickBot="1" x14ac:dyDescent="0.3">
      <c r="B23" s="5"/>
      <c r="C23" s="9" t="s">
        <v>20</v>
      </c>
      <c r="D23" s="881" t="s">
        <v>5</v>
      </c>
      <c r="E23" s="881"/>
      <c r="F23" s="881"/>
      <c r="G23" s="881"/>
      <c r="H23" s="881"/>
      <c r="I23" s="881"/>
      <c r="J23" s="881"/>
      <c r="K23" s="7"/>
    </row>
    <row r="24" spans="2:11" s="8" customFormat="1" ht="38.25" customHeight="1" thickBot="1" x14ac:dyDescent="0.3">
      <c r="B24" s="5"/>
      <c r="C24" s="9" t="s">
        <v>22</v>
      </c>
      <c r="D24" s="881" t="s">
        <v>7</v>
      </c>
      <c r="E24" s="881"/>
      <c r="F24" s="881"/>
      <c r="G24" s="881"/>
      <c r="H24" s="881"/>
      <c r="I24" s="881"/>
      <c r="J24" s="881"/>
      <c r="K24" s="7"/>
    </row>
    <row r="25" spans="2:11" s="8" customFormat="1" ht="38.25" customHeight="1" thickBot="1" x14ac:dyDescent="0.3">
      <c r="B25" s="5"/>
      <c r="C25" s="9" t="s">
        <v>24</v>
      </c>
      <c r="D25" s="881" t="s">
        <v>9</v>
      </c>
      <c r="E25" s="881"/>
      <c r="F25" s="881"/>
      <c r="G25" s="881"/>
      <c r="H25" s="881"/>
      <c r="I25" s="881"/>
      <c r="J25" s="881"/>
      <c r="K25" s="10"/>
    </row>
    <row r="26" spans="2:11" s="8" customFormat="1" ht="38.25" customHeight="1" thickBot="1" x14ac:dyDescent="0.3">
      <c r="B26" s="5"/>
      <c r="C26" s="9" t="s">
        <v>26</v>
      </c>
      <c r="D26" s="881" t="s">
        <v>11</v>
      </c>
      <c r="E26" s="881"/>
      <c r="F26" s="881"/>
      <c r="G26" s="881"/>
      <c r="H26" s="881"/>
      <c r="I26" s="881"/>
      <c r="J26" s="881"/>
      <c r="K26" s="10"/>
    </row>
    <row r="27" spans="2:11" s="8" customFormat="1" ht="38.25" customHeight="1" thickBot="1" x14ac:dyDescent="0.3">
      <c r="B27" s="5"/>
      <c r="C27" s="9" t="s">
        <v>28</v>
      </c>
      <c r="D27" s="881" t="s">
        <v>13</v>
      </c>
      <c r="E27" s="881"/>
      <c r="F27" s="881"/>
      <c r="G27" s="881"/>
      <c r="H27" s="881"/>
      <c r="I27" s="881"/>
      <c r="J27" s="881"/>
      <c r="K27" s="10"/>
    </row>
    <row r="28" spans="2:11" s="8" customFormat="1" ht="38.25" customHeight="1" thickBot="1" x14ac:dyDescent="0.3">
      <c r="B28" s="5"/>
      <c r="C28" s="9" t="s">
        <v>30</v>
      </c>
      <c r="D28" s="881" t="s">
        <v>15</v>
      </c>
      <c r="E28" s="881"/>
      <c r="F28" s="881"/>
      <c r="G28" s="881"/>
      <c r="H28" s="881"/>
      <c r="I28" s="881"/>
      <c r="J28" s="881"/>
      <c r="K28" s="10"/>
    </row>
    <row r="29" spans="2:11" s="8" customFormat="1" ht="38.25" customHeight="1" thickBot="1" x14ac:dyDescent="0.3">
      <c r="B29" s="5"/>
      <c r="C29" s="9" t="s">
        <v>81</v>
      </c>
      <c r="D29" s="881" t="s">
        <v>17</v>
      </c>
      <c r="E29" s="881"/>
      <c r="F29" s="881"/>
      <c r="G29" s="881"/>
      <c r="H29" s="881"/>
      <c r="I29" s="881"/>
      <c r="J29" s="881"/>
      <c r="K29" s="10"/>
    </row>
    <row r="30" spans="2:11" s="8" customFormat="1" ht="38.25" customHeight="1" thickBot="1" x14ac:dyDescent="0.3">
      <c r="B30" s="5"/>
      <c r="C30" s="9" t="s">
        <v>85</v>
      </c>
      <c r="D30" s="881" t="s">
        <v>19</v>
      </c>
      <c r="E30" s="881"/>
      <c r="F30" s="881"/>
      <c r="G30" s="881"/>
      <c r="H30" s="881"/>
      <c r="I30" s="881"/>
      <c r="J30" s="881"/>
      <c r="K30" s="10"/>
    </row>
    <row r="31" spans="2:11" s="8" customFormat="1" ht="38.25" customHeight="1" thickBot="1" x14ac:dyDescent="0.3">
      <c r="B31" s="5"/>
      <c r="C31" s="9" t="s">
        <v>88</v>
      </c>
      <c r="D31" s="881" t="s">
        <v>21</v>
      </c>
      <c r="E31" s="881"/>
      <c r="F31" s="881"/>
      <c r="G31" s="881"/>
      <c r="H31" s="881"/>
      <c r="I31" s="881"/>
      <c r="J31" s="881"/>
      <c r="K31" s="10"/>
    </row>
    <row r="32" spans="2:11" s="8" customFormat="1" ht="38.25" customHeight="1" thickBot="1" x14ac:dyDescent="0.3">
      <c r="B32" s="5"/>
      <c r="C32" s="9" t="s">
        <v>93</v>
      </c>
      <c r="D32" s="881" t="s">
        <v>23</v>
      </c>
      <c r="E32" s="881"/>
      <c r="F32" s="881"/>
      <c r="G32" s="881"/>
      <c r="H32" s="881"/>
      <c r="I32" s="881"/>
      <c r="J32" s="881"/>
      <c r="K32" s="10"/>
    </row>
    <row r="33" spans="2:11" s="8" customFormat="1" ht="38.25" customHeight="1" thickBot="1" x14ac:dyDescent="0.3">
      <c r="B33" s="5"/>
      <c r="C33" s="9" t="s">
        <v>96</v>
      </c>
      <c r="D33" s="881" t="s">
        <v>25</v>
      </c>
      <c r="E33" s="881"/>
      <c r="F33" s="881"/>
      <c r="G33" s="881"/>
      <c r="H33" s="881"/>
      <c r="I33" s="881"/>
      <c r="J33" s="881"/>
      <c r="K33" s="10"/>
    </row>
    <row r="34" spans="2:11" s="8" customFormat="1" ht="38.25" customHeight="1" thickBot="1" x14ac:dyDescent="0.3">
      <c r="B34" s="5"/>
      <c r="C34" s="9" t="s">
        <v>99</v>
      </c>
      <c r="D34" s="881" t="s">
        <v>27</v>
      </c>
      <c r="E34" s="881"/>
      <c r="F34" s="881"/>
      <c r="G34" s="881"/>
      <c r="H34" s="881"/>
      <c r="I34" s="881"/>
      <c r="J34" s="881"/>
      <c r="K34" s="10"/>
    </row>
    <row r="35" spans="2:11" s="8" customFormat="1" ht="38.25" customHeight="1" thickBot="1" x14ac:dyDescent="0.3">
      <c r="B35" s="5"/>
      <c r="C35" s="9" t="s">
        <v>104</v>
      </c>
      <c r="D35" s="881" t="s">
        <v>29</v>
      </c>
      <c r="E35" s="881"/>
      <c r="F35" s="881"/>
      <c r="G35" s="881"/>
      <c r="H35" s="881"/>
      <c r="I35" s="881"/>
      <c r="J35" s="881"/>
      <c r="K35" s="10"/>
    </row>
    <row r="36" spans="2:11" s="8" customFormat="1" ht="38.25" customHeight="1" thickBot="1" x14ac:dyDescent="0.3">
      <c r="B36" s="5"/>
      <c r="C36" s="9" t="s">
        <v>108</v>
      </c>
      <c r="D36" s="881" t="s">
        <v>31</v>
      </c>
      <c r="E36" s="881"/>
      <c r="F36" s="881"/>
      <c r="G36" s="881"/>
      <c r="H36" s="881"/>
      <c r="I36" s="881"/>
      <c r="J36" s="881"/>
      <c r="K36" s="10"/>
    </row>
    <row r="37" spans="2:11" x14ac:dyDescent="0.2">
      <c r="K37" s="11"/>
    </row>
  </sheetData>
  <mergeCells count="25">
    <mergeCell ref="D36:J36"/>
    <mergeCell ref="D31:J31"/>
    <mergeCell ref="B7:K7"/>
    <mergeCell ref="C11:K12"/>
    <mergeCell ref="D14:J14"/>
    <mergeCell ref="D23:J23"/>
    <mergeCell ref="D24:J24"/>
    <mergeCell ref="D25:J25"/>
    <mergeCell ref="D26:J26"/>
    <mergeCell ref="D27:J27"/>
    <mergeCell ref="D28:J28"/>
    <mergeCell ref="D29:J29"/>
    <mergeCell ref="D30:J30"/>
    <mergeCell ref="D22:J22"/>
    <mergeCell ref="D21:J21"/>
    <mergeCell ref="D35:J35"/>
    <mergeCell ref="D15:J15"/>
    <mergeCell ref="D33:J33"/>
    <mergeCell ref="D34:J34"/>
    <mergeCell ref="D17:J17"/>
    <mergeCell ref="D19:J19"/>
    <mergeCell ref="D16:J16"/>
    <mergeCell ref="D20:J20"/>
    <mergeCell ref="D18:J18"/>
    <mergeCell ref="D32:J32"/>
  </mergeCells>
  <hyperlinks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K14" location="'2008-2010'!A1" display="Año 2008-2010. Producción.Valor y Cantidad de la Fase de Engorde a Talla Comercial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K26" location="'2010'!A1" display="Año 2010. Producción.Valor y Cantidad de la Fase de Engorde a Talla Comercial"/>
    <hyperlink ref="D14:J14" location="'2021-2023'!A1" display="Año 2021-2023. Producción. Valor y cantidad de la fase de engorde a talla comercial, por tipo de acuicultura, origen del agua y grupo de especies"/>
    <hyperlink ref="D26:J26" location="'2012'!A1" display="Año 2012. Producción. Valor y cantidad de la fase de engorde a talla comercial, por tipo de acuicultura, origen del agua y grupo de especies"/>
    <hyperlink ref="D36:H36" location="'2009'!A1" display="Año 2009. Comparación principales macromagnitudes"/>
    <hyperlink ref="D36" location="'2010'!A1" display="Año 2010. Nº Establecimientos con Producción po Año, Origen del Agua y Tipo de Establecimiento"/>
    <hyperlink ref="D36:K36" location="'2002'!A1" display="Año 2002. Producción.Valor y Cantidad de la Fase de Engorde a Talla Comercial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J35" location="'2003'!A1" display="Año 2003. Producción.Valor y Cantidad de la Fase de Engorde a Talla Comercial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J34" location="'2004'!A1" display="Año 2004. Producción.Valor y Cantidad de la Fase de Engorde a Talla Comercial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J33" location="'2005'!A1" display="Año 2005. Producción.Valor y Cantidad de la Fase de Engorde a Talla Comercial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J32" location="'2006'!A1" display="Año 2006. Producción.Valor y Cantidad de la Fase de Engorde a Talla Comercial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J31" location="'2007'!A1" display="Año 2007. Producción.Valor y Cantidad de la Fase de Engorde a Talla Comercial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J30" location="'2008'!A1" display="Año 2008. Producción.Valor y Cantidad de la Fase de Engorde a Talla Comercial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J29" location="'2009'!A1" display="Año 2009. Producción.Valor y Cantidad de la Fase de Engorde a Talla Comercial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10'!A1" display="Año 2010. Producción.Valor y Cantidad de la Fase de Engorde a Talla Comercial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11'!A1" display="Año 2011. Producción. Valor y cantidad de la fase de engorde a talla comercial, por tipo de acuicultura, origen del agua y grupo de especies"/>
    <hyperlink ref="D25:H25" location="'2009'!A1" display="Año 2009. Comparación principales macromagnitudes"/>
    <hyperlink ref="D25" location="'2010'!A1" display="Año 2010. Nº Establecimientos con Producción po Año, Origen del Agua y Tipo de Establecimiento"/>
    <hyperlink ref="D25:J25" location="'2013'!A1" display="Año 2013. Producción. Valor y cantidad de la fase de engorde a talla comercial, por tipo de acuicultura, origen del agua y grupo de especies"/>
    <hyperlink ref="D24:H24" location="'2009'!A1" display="Año 2009. Comparación principales macromagnitudes"/>
    <hyperlink ref="D24" location="'2010'!A1" display="Año 2010. Nº Establecimientos con Producción po Año, Origen del Agua y Tipo de Establecimiento"/>
    <hyperlink ref="D24:J24" location="'2014'!A1" display="Año 2014. Producción. Valor y cantidad de la fase de engorde a talla comercial, por tipo de acuicultura, origen del agua y grupo de especies"/>
    <hyperlink ref="D23:H23" location="'2009'!A1" display="Año 2009. Comparación principales macromagnitudes"/>
    <hyperlink ref="D23" location="'2010'!A1" display="Año 2010. Nº Establecimientos con Producción po Año, Origen del Agua y Tipo de Establecimiento"/>
    <hyperlink ref="D23:J23" location="'2015'!A1" display="Año 2015. Producción. Valor y cantidad de la fase de engorde a talla comercial, por tipo de acuicultura, origen del agua y grupo de especies"/>
    <hyperlink ref="D22:H22" location="'2009'!A1" display="Año 2009. Comparación principales macromagnitudes"/>
    <hyperlink ref="D22" location="'2010'!A1" display="Año 2010. Nº Establecimientos con Producción po Año, Origen del Agua y Tipo de Establecimiento"/>
    <hyperlink ref="D22:J22" location="'2016'!A1" display="Año 2016. Producción. Valor y cantidad de la fase de engorde a talla comercial, por tipo de acuicultura, origen del agua y grupo de especies"/>
    <hyperlink ref="D21:H21" location="'2009'!A1" display="Año 2009. Comparación principales macromagnitudes"/>
    <hyperlink ref="D21" location="'2010'!A1" display="Año 2010. Nº Establecimientos con Producción po Año, Origen del Agua y Tipo de Establecimiento"/>
    <hyperlink ref="D21:J21" location="'2017'!A1" display="Año 2017. Producción. Valor y cantidad de la fase de engorde a talla comercial, por tipo de acuicultura, origen del agua y grupo de especies"/>
    <hyperlink ref="D20:H20" location="'2009'!A1" display="Año 2009. Comparación principales macromagnitudes"/>
    <hyperlink ref="D20" location="'2010'!A1" display="Año 2010. Nº Establecimientos con Producción po Año, Origen del Agua y Tipo de Establecimiento"/>
    <hyperlink ref="D20:J20" location="'2018'!A1" display="Año 2018. Producción. Valor y cantidad de la fase de engorde a talla comercial, por tipo de acuicultura, origen del agua y grupo de especies"/>
    <hyperlink ref="D19:H19" location="'2009'!A1" display="Año 2009. Comparación principales macromagnitudes"/>
    <hyperlink ref="D19" location="'2010'!A1" display="Año 2010. Nº Establecimientos con Producción po Año, Origen del Agua y Tipo de Establecimiento"/>
    <hyperlink ref="D19:J19" location="'2019'!A1" display="Año 2019. Producción. Valor y cantidad de la fase de engorde a talla comercial, por tipo de acuicultura, origen del agua y grupo de especies"/>
    <hyperlink ref="D18:H18" location="'2009'!A1" display="Año 2009. Comparación principales macromagnitudes"/>
    <hyperlink ref="D18" location="'2010'!A1" display="Año 2010. Nº Establecimientos con Producción po Año, Origen del Agua y Tipo de Establecimiento"/>
    <hyperlink ref="D18:J18" location="'2020'!A1" display="Año 2020. Producción. Valor y cantidad de la fase de engorde a talla comercial, por tipo de acuicultura, origen del agua y grupo de especies"/>
    <hyperlink ref="D17:H17" location="'2009'!A1" display="Año 2009. Comparación principales macromagnitudes"/>
    <hyperlink ref="D17" location="'2010'!A1" display="Año 2010. Nº Establecimientos con Producción po Año, Origen del Agua y Tipo de Establecimiento"/>
    <hyperlink ref="D17:J17" location="'2021'!A1" display="Año 2021. Producción. Valor y cantidad de la fase de engorde a talla comercial, por tipo de acuicultura, origen del agua y grupo de especies"/>
    <hyperlink ref="D16:H16" location="'2009'!A1" display="Año 2009. Comparación principales macromagnitudes"/>
    <hyperlink ref="D16" location="'2010'!A1" display="Año 2010. Nº Establecimientos con Producción po Año, Origen del Agua y Tipo de Establecimiento"/>
    <hyperlink ref="D16:J16" location="'2022'!A1" display="Año 2022. Producción. Valor y cantidad de la fase de engorde a talla comercial, por tipo de acuicultura, origen del agua y grupo de especies"/>
    <hyperlink ref="D15:H15" location="'2009'!A1" display="Año 2009. Comparación principales macromagnitudes"/>
    <hyperlink ref="D15" location="'2010'!A1" display="Año 2010. Nº Establecimientos con Producción po Año, Origen del Agua y Tipo de Establecimiento"/>
    <hyperlink ref="D15:J15" location="'2023'!A1" display="Año 2023. Producción. Valor y cantidad de la fase de engorde a talla comercial, por tipo de acuicultura, origen del agua y grupo de especies"/>
  </hyperlinks>
  <pageMargins left="0.35433070866141736" right="0.55118110236220474" top="0.55118110236220474" bottom="0.74803149606299213" header="0.31496062992125984" footer="0.31496062992125984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zoomScaleSheetLayoutView="40" workbookViewId="0"/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907" t="s">
        <v>80</v>
      </c>
      <c r="C1" s="907"/>
      <c r="D1" s="907"/>
      <c r="E1" s="907"/>
      <c r="F1" s="907"/>
      <c r="G1" s="907"/>
      <c r="H1" s="907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908">
        <v>2016</v>
      </c>
      <c r="F3" s="909"/>
      <c r="G3" s="909"/>
      <c r="H3" s="910"/>
    </row>
    <row r="4" spans="1:9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9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86" t="s">
        <v>41</v>
      </c>
      <c r="C6" s="889" t="s">
        <v>42</v>
      </c>
      <c r="D6" s="20" t="s">
        <v>43</v>
      </c>
      <c r="E6" s="25">
        <v>336814.05</v>
      </c>
      <c r="F6" s="22">
        <v>336814.04918000003</v>
      </c>
      <c r="G6" s="23"/>
      <c r="H6" s="24">
        <v>46756.486819999998</v>
      </c>
    </row>
    <row r="7" spans="1:9" ht="12.75" x14ac:dyDescent="0.2">
      <c r="B7" s="886"/>
      <c r="C7" s="889"/>
      <c r="D7" s="26" t="s">
        <v>44</v>
      </c>
      <c r="E7" s="25">
        <v>44.66</v>
      </c>
      <c r="F7" s="22">
        <v>44.66</v>
      </c>
      <c r="G7" s="28"/>
      <c r="H7" s="29">
        <v>2</v>
      </c>
    </row>
    <row r="8" spans="1:9" ht="12.75" x14ac:dyDescent="0.2">
      <c r="B8" s="886"/>
      <c r="C8" s="889"/>
      <c r="D8" s="26" t="s">
        <v>45</v>
      </c>
      <c r="E8" s="25">
        <v>124605.54</v>
      </c>
      <c r="F8" s="22">
        <v>124605.543029999</v>
      </c>
      <c r="G8" s="28"/>
      <c r="H8" s="29">
        <v>217194.62599999999</v>
      </c>
    </row>
    <row r="9" spans="1:9" ht="12.75" x14ac:dyDescent="0.2">
      <c r="B9" s="886"/>
      <c r="C9" s="889"/>
      <c r="D9" s="32" t="s">
        <v>46</v>
      </c>
      <c r="E9" s="35"/>
      <c r="F9" s="33"/>
      <c r="G9" s="28"/>
      <c r="H9" s="34"/>
    </row>
    <row r="10" spans="1:9" ht="12.75" x14ac:dyDescent="0.2">
      <c r="B10" s="886"/>
      <c r="C10" s="889"/>
      <c r="D10" s="36" t="s">
        <v>47</v>
      </c>
      <c r="E10" s="40">
        <v>57.239980000000003</v>
      </c>
      <c r="F10" s="38">
        <v>57.239980000000003</v>
      </c>
      <c r="G10" s="39"/>
      <c r="H10" s="41">
        <v>5.9879799999999994</v>
      </c>
    </row>
    <row r="11" spans="1:9" ht="12.75" x14ac:dyDescent="0.2">
      <c r="B11" s="886"/>
      <c r="C11" s="904"/>
      <c r="D11" s="108" t="s">
        <v>48</v>
      </c>
      <c r="E11" s="44">
        <v>461521.48997999995</v>
      </c>
      <c r="F11" s="45">
        <v>461521.49218999903</v>
      </c>
      <c r="G11" s="45"/>
      <c r="H11" s="46">
        <v>263959.10079999996</v>
      </c>
    </row>
    <row r="12" spans="1:9" ht="12.75" x14ac:dyDescent="0.2">
      <c r="B12" s="886"/>
      <c r="C12" s="888" t="s">
        <v>49</v>
      </c>
      <c r="D12" s="109" t="s">
        <v>43</v>
      </c>
      <c r="E12" s="37">
        <v>25414.26714</v>
      </c>
      <c r="F12" s="48">
        <v>25414.26714</v>
      </c>
      <c r="G12" s="49">
        <v>11.79</v>
      </c>
      <c r="H12" s="50">
        <v>3190.73</v>
      </c>
    </row>
    <row r="13" spans="1:9" ht="12.75" x14ac:dyDescent="0.2">
      <c r="B13" s="886"/>
      <c r="C13" s="889"/>
      <c r="D13" s="655" t="s">
        <v>44</v>
      </c>
      <c r="E13" s="88">
        <v>803.76704000000007</v>
      </c>
      <c r="F13" s="657">
        <v>803.76704000000007</v>
      </c>
      <c r="G13" s="657"/>
      <c r="H13" s="658">
        <v>168.02</v>
      </c>
    </row>
    <row r="14" spans="1:9" ht="12.75" x14ac:dyDescent="0.2">
      <c r="B14" s="886"/>
      <c r="C14" s="889"/>
      <c r="D14" s="655" t="s">
        <v>45</v>
      </c>
      <c r="E14" s="88">
        <v>16556.46427</v>
      </c>
      <c r="F14" s="657">
        <v>16556.46427</v>
      </c>
      <c r="G14" s="657"/>
      <c r="H14" s="658">
        <v>2346.5300000000002</v>
      </c>
    </row>
    <row r="15" spans="1:9" ht="12.75" x14ac:dyDescent="0.2">
      <c r="B15" s="886"/>
      <c r="C15" s="889"/>
      <c r="D15" s="110" t="s">
        <v>46</v>
      </c>
      <c r="E15" s="27">
        <v>23.75</v>
      </c>
      <c r="F15" s="51">
        <v>23.75</v>
      </c>
      <c r="G15" s="22"/>
      <c r="H15" s="52">
        <v>0.25</v>
      </c>
    </row>
    <row r="16" spans="1:9" ht="12.75" x14ac:dyDescent="0.2">
      <c r="B16" s="886"/>
      <c r="C16" s="889"/>
      <c r="D16" s="111" t="s">
        <v>47</v>
      </c>
      <c r="E16" s="37">
        <v>1049.5</v>
      </c>
      <c r="F16" s="53">
        <v>1049.5</v>
      </c>
      <c r="G16" s="54"/>
      <c r="H16" s="41">
        <v>1.85</v>
      </c>
    </row>
    <row r="17" spans="2:8" ht="12.75" x14ac:dyDescent="0.2">
      <c r="B17" s="886"/>
      <c r="C17" s="904"/>
      <c r="D17" s="108" t="s">
        <v>48</v>
      </c>
      <c r="E17" s="44">
        <v>43847.748449999999</v>
      </c>
      <c r="F17" s="45">
        <v>43847.748449999999</v>
      </c>
      <c r="G17" s="45">
        <v>11.79</v>
      </c>
      <c r="H17" s="55">
        <v>5707.380000000001</v>
      </c>
    </row>
    <row r="18" spans="2:8" ht="12.75" x14ac:dyDescent="0.2">
      <c r="B18" s="933"/>
      <c r="C18" s="888" t="s">
        <v>50</v>
      </c>
      <c r="D18" s="47" t="s">
        <v>43</v>
      </c>
      <c r="E18" s="37">
        <v>362228.31632000004</v>
      </c>
      <c r="F18" s="57">
        <v>362228.31632000004</v>
      </c>
      <c r="G18" s="57">
        <v>11.79</v>
      </c>
      <c r="H18" s="58">
        <v>49947.216820000001</v>
      </c>
    </row>
    <row r="19" spans="2:8" ht="12.75" x14ac:dyDescent="0.2">
      <c r="B19" s="933"/>
      <c r="C19" s="889"/>
      <c r="D19" s="26" t="s">
        <v>44</v>
      </c>
      <c r="E19" s="27">
        <v>848.42704000000003</v>
      </c>
      <c r="F19" s="22">
        <v>848.42704000000003</v>
      </c>
      <c r="G19" s="22"/>
      <c r="H19" s="60">
        <v>170.02</v>
      </c>
    </row>
    <row r="20" spans="2:8" ht="12.75" x14ac:dyDescent="0.2">
      <c r="B20" s="933"/>
      <c r="C20" s="889"/>
      <c r="D20" s="26" t="s">
        <v>45</v>
      </c>
      <c r="E20" s="185">
        <v>141162.00729999901</v>
      </c>
      <c r="F20" s="51">
        <v>141162.00729999901</v>
      </c>
      <c r="G20" s="22"/>
      <c r="H20" s="60">
        <v>219541.15599999999</v>
      </c>
    </row>
    <row r="21" spans="2:8" ht="12.75" x14ac:dyDescent="0.2">
      <c r="B21" s="933"/>
      <c r="C21" s="889"/>
      <c r="D21" s="32" t="s">
        <v>46</v>
      </c>
      <c r="E21" s="185">
        <v>23.75</v>
      </c>
      <c r="F21" s="61">
        <v>23.75</v>
      </c>
      <c r="G21" s="22"/>
      <c r="H21" s="62">
        <v>0.25</v>
      </c>
    </row>
    <row r="22" spans="2:8" ht="12.75" x14ac:dyDescent="0.2">
      <c r="B22" s="933"/>
      <c r="C22" s="889"/>
      <c r="D22" s="36" t="s">
        <v>47</v>
      </c>
      <c r="E22" s="27">
        <v>1106.7399800000001</v>
      </c>
      <c r="F22" s="39">
        <v>1106.7399800000001</v>
      </c>
      <c r="G22" s="39"/>
      <c r="H22" s="64">
        <v>7.8379799999999999</v>
      </c>
    </row>
    <row r="23" spans="2:8" ht="12.75" x14ac:dyDescent="0.2">
      <c r="B23" s="934"/>
      <c r="C23" s="904"/>
      <c r="D23" s="65" t="s">
        <v>48</v>
      </c>
      <c r="E23" s="69">
        <v>505369.24063999904</v>
      </c>
      <c r="F23" s="67">
        <v>505369.24063999904</v>
      </c>
      <c r="G23" s="67">
        <v>11.79</v>
      </c>
      <c r="H23" s="68">
        <v>269666.48080000002</v>
      </c>
    </row>
    <row r="24" spans="2:8" ht="12.75" x14ac:dyDescent="0.2">
      <c r="B24" s="885" t="s">
        <v>51</v>
      </c>
      <c r="C24" s="888" t="s">
        <v>52</v>
      </c>
      <c r="D24" s="47" t="s">
        <v>43</v>
      </c>
      <c r="E24" s="71">
        <v>56240.809520000003</v>
      </c>
      <c r="F24" s="71">
        <v>56240.809520000003</v>
      </c>
      <c r="G24" s="57">
        <v>1030.44</v>
      </c>
      <c r="H24" s="73">
        <v>17827.187559999998</v>
      </c>
    </row>
    <row r="25" spans="2:8" ht="12.75" x14ac:dyDescent="0.2">
      <c r="B25" s="886"/>
      <c r="C25" s="889"/>
      <c r="D25" s="656" t="s">
        <v>44</v>
      </c>
      <c r="E25" s="185">
        <v>150</v>
      </c>
      <c r="F25" s="127">
        <v>150</v>
      </c>
      <c r="G25" s="22"/>
      <c r="H25" s="659">
        <v>7.5</v>
      </c>
    </row>
    <row r="26" spans="2:8" ht="12.75" x14ac:dyDescent="0.2">
      <c r="B26" s="886"/>
      <c r="C26" s="889"/>
      <c r="D26" s="36" t="s">
        <v>47</v>
      </c>
      <c r="E26" s="202">
        <v>13</v>
      </c>
      <c r="F26" s="660">
        <v>13</v>
      </c>
      <c r="G26" s="661"/>
      <c r="H26" s="662">
        <v>0.1</v>
      </c>
    </row>
    <row r="27" spans="2:8" ht="13.5" thickBot="1" x14ac:dyDescent="0.25">
      <c r="B27" s="886"/>
      <c r="C27" s="889"/>
      <c r="D27" s="113" t="s">
        <v>48</v>
      </c>
      <c r="E27" s="75">
        <v>56403.809520000003</v>
      </c>
      <c r="F27" s="76">
        <v>56403.809520000003</v>
      </c>
      <c r="G27" s="76">
        <v>1030.44</v>
      </c>
      <c r="H27" s="77">
        <v>17834.787559999997</v>
      </c>
    </row>
    <row r="28" spans="2:8" ht="14.25" customHeight="1" thickTop="1" x14ac:dyDescent="0.2">
      <c r="B28" s="891" t="s">
        <v>53</v>
      </c>
      <c r="C28" s="892"/>
      <c r="D28" s="78" t="s">
        <v>43</v>
      </c>
      <c r="E28" s="83">
        <v>418469.12584000005</v>
      </c>
      <c r="F28" s="80">
        <v>418469.12584000005</v>
      </c>
      <c r="G28" s="80">
        <v>1042.23</v>
      </c>
      <c r="H28" s="81">
        <v>67774.404379999993</v>
      </c>
    </row>
    <row r="29" spans="2:8" ht="12.75" x14ac:dyDescent="0.2">
      <c r="B29" s="893"/>
      <c r="C29" s="894"/>
      <c r="D29" s="84" t="s">
        <v>44</v>
      </c>
      <c r="E29" s="35">
        <v>998.42704000000003</v>
      </c>
      <c r="F29" s="22">
        <v>998.42704000000003</v>
      </c>
      <c r="G29" s="22"/>
      <c r="H29" s="60">
        <v>177.52</v>
      </c>
    </row>
    <row r="30" spans="2:8" ht="12.75" x14ac:dyDescent="0.2">
      <c r="B30" s="893"/>
      <c r="C30" s="894"/>
      <c r="D30" s="84" t="s">
        <v>45</v>
      </c>
      <c r="E30" s="35">
        <v>141162.00729999901</v>
      </c>
      <c r="F30" s="33">
        <v>141162.00729999901</v>
      </c>
      <c r="G30" s="22"/>
      <c r="H30" s="60">
        <v>219541.15599999999</v>
      </c>
    </row>
    <row r="31" spans="2:8" ht="12.75" x14ac:dyDescent="0.2">
      <c r="B31" s="893"/>
      <c r="C31" s="894"/>
      <c r="D31" s="114" t="s">
        <v>46</v>
      </c>
      <c r="E31" s="115">
        <v>23.75</v>
      </c>
      <c r="F31" s="85">
        <v>23.75</v>
      </c>
      <c r="G31" s="33"/>
      <c r="H31" s="86">
        <v>0.25</v>
      </c>
    </row>
    <row r="32" spans="2:8" ht="12.75" x14ac:dyDescent="0.2">
      <c r="B32" s="893"/>
      <c r="C32" s="894"/>
      <c r="D32" s="116" t="s">
        <v>47</v>
      </c>
      <c r="E32" s="35">
        <v>1119.7399800000001</v>
      </c>
      <c r="F32" s="33">
        <v>1119.7399800000001</v>
      </c>
      <c r="G32" s="90"/>
      <c r="H32" s="91">
        <v>7.9379799999999996</v>
      </c>
    </row>
    <row r="33" spans="1:8" ht="14.25" customHeight="1" thickBot="1" x14ac:dyDescent="0.25">
      <c r="B33" s="895"/>
      <c r="C33" s="896"/>
      <c r="D33" s="117" t="s">
        <v>50</v>
      </c>
      <c r="E33" s="118">
        <v>561773.05015999905</v>
      </c>
      <c r="F33" s="94">
        <v>561773.05015999905</v>
      </c>
      <c r="G33" s="94">
        <v>1042.23</v>
      </c>
      <c r="H33" s="95">
        <v>287501.26835999999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6" width="5.28515625" style="103" customWidth="1"/>
    <col min="267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2" width="5.28515625" style="103" customWidth="1"/>
    <col min="523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8" width="5.28515625" style="103" customWidth="1"/>
    <col min="779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4" width="5.28515625" style="103" customWidth="1"/>
    <col min="1035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90" width="5.28515625" style="103" customWidth="1"/>
    <col min="1291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6" width="5.28515625" style="103" customWidth="1"/>
    <col min="1547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2" width="5.28515625" style="103" customWidth="1"/>
    <col min="1803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8" width="5.28515625" style="103" customWidth="1"/>
    <col min="2059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4" width="5.28515625" style="103" customWidth="1"/>
    <col min="2315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70" width="5.28515625" style="103" customWidth="1"/>
    <col min="2571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6" width="5.28515625" style="103" customWidth="1"/>
    <col min="2827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2" width="5.28515625" style="103" customWidth="1"/>
    <col min="3083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8" width="5.28515625" style="103" customWidth="1"/>
    <col min="3339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4" width="5.28515625" style="103" customWidth="1"/>
    <col min="3595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50" width="5.28515625" style="103" customWidth="1"/>
    <col min="3851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6" width="5.28515625" style="103" customWidth="1"/>
    <col min="4107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2" width="5.28515625" style="103" customWidth="1"/>
    <col min="4363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8" width="5.28515625" style="103" customWidth="1"/>
    <col min="4619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4" width="5.28515625" style="103" customWidth="1"/>
    <col min="4875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30" width="5.28515625" style="103" customWidth="1"/>
    <col min="5131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6" width="5.28515625" style="103" customWidth="1"/>
    <col min="5387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2" width="5.28515625" style="103" customWidth="1"/>
    <col min="5643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8" width="5.28515625" style="103" customWidth="1"/>
    <col min="5899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4" width="5.28515625" style="103" customWidth="1"/>
    <col min="6155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10" width="5.28515625" style="103" customWidth="1"/>
    <col min="6411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6" width="5.28515625" style="103" customWidth="1"/>
    <col min="6667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2" width="5.28515625" style="103" customWidth="1"/>
    <col min="6923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8" width="5.28515625" style="103" customWidth="1"/>
    <col min="7179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4" width="5.28515625" style="103" customWidth="1"/>
    <col min="7435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90" width="5.28515625" style="103" customWidth="1"/>
    <col min="7691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6" width="5.28515625" style="103" customWidth="1"/>
    <col min="7947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2" width="5.28515625" style="103" customWidth="1"/>
    <col min="8203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8" width="5.28515625" style="103" customWidth="1"/>
    <col min="8459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4" width="5.28515625" style="103" customWidth="1"/>
    <col min="8715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70" width="5.28515625" style="103" customWidth="1"/>
    <col min="8971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6" width="5.28515625" style="103" customWidth="1"/>
    <col min="9227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2" width="5.28515625" style="103" customWidth="1"/>
    <col min="9483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8" width="5.28515625" style="103" customWidth="1"/>
    <col min="9739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4" width="5.28515625" style="103" customWidth="1"/>
    <col min="9995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50" width="5.28515625" style="103" customWidth="1"/>
    <col min="10251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6" width="5.28515625" style="103" customWidth="1"/>
    <col min="10507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2" width="5.28515625" style="103" customWidth="1"/>
    <col min="10763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8" width="5.28515625" style="103" customWidth="1"/>
    <col min="11019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4" width="5.28515625" style="103" customWidth="1"/>
    <col min="11275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30" width="5.28515625" style="103" customWidth="1"/>
    <col min="11531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6" width="5.28515625" style="103" customWidth="1"/>
    <col min="11787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2" width="5.28515625" style="103" customWidth="1"/>
    <col min="12043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8" width="5.28515625" style="103" customWidth="1"/>
    <col min="12299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4" width="5.28515625" style="103" customWidth="1"/>
    <col min="12555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10" width="5.28515625" style="103" customWidth="1"/>
    <col min="12811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6" width="5.28515625" style="103" customWidth="1"/>
    <col min="13067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2" width="5.28515625" style="103" customWidth="1"/>
    <col min="13323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8" width="5.28515625" style="103" customWidth="1"/>
    <col min="13579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4" width="5.28515625" style="103" customWidth="1"/>
    <col min="13835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90" width="5.28515625" style="103" customWidth="1"/>
    <col min="14091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6" width="5.28515625" style="103" customWidth="1"/>
    <col min="14347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2" width="5.28515625" style="103" customWidth="1"/>
    <col min="14603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8" width="5.28515625" style="103" customWidth="1"/>
    <col min="14859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4" width="5.28515625" style="103" customWidth="1"/>
    <col min="15115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70" width="5.28515625" style="103" customWidth="1"/>
    <col min="15371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6" width="5.28515625" style="103" customWidth="1"/>
    <col min="15627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2" width="5.28515625" style="103" customWidth="1"/>
    <col min="15883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8" width="5.28515625" style="103" customWidth="1"/>
    <col min="16139" max="16384" width="11.42578125" style="103"/>
  </cols>
  <sheetData>
    <row r="1" spans="1:31" s="12" customFormat="1" ht="36.75" customHeight="1" x14ac:dyDescent="0.2">
      <c r="B1" s="907" t="s">
        <v>61</v>
      </c>
      <c r="C1" s="907"/>
      <c r="D1" s="907"/>
      <c r="E1" s="907"/>
      <c r="F1" s="907"/>
      <c r="G1" s="907"/>
      <c r="H1" s="907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1:31" s="15" customFormat="1" ht="22.15" customHeight="1" thickTop="1" thickBot="1" x14ac:dyDescent="0.25">
      <c r="A3" s="100"/>
      <c r="B3" s="102"/>
      <c r="C3" s="102"/>
      <c r="D3" s="102"/>
      <c r="E3" s="908">
        <v>2015</v>
      </c>
      <c r="F3" s="909"/>
      <c r="G3" s="909"/>
      <c r="H3" s="91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1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31" ht="89.25" customHeight="1" thickBot="1" x14ac:dyDescent="0.25">
      <c r="B5" s="928"/>
      <c r="C5" s="930"/>
      <c r="D5" s="936"/>
      <c r="E5" s="19" t="s">
        <v>37</v>
      </c>
      <c r="F5" s="17" t="s">
        <v>38</v>
      </c>
      <c r="G5" s="17" t="s">
        <v>39</v>
      </c>
      <c r="H5" s="104" t="s">
        <v>40</v>
      </c>
      <c r="I5" s="105"/>
      <c r="J5" s="106"/>
    </row>
    <row r="6" spans="1:31" ht="13.5" thickTop="1" x14ac:dyDescent="0.2">
      <c r="B6" s="886" t="s">
        <v>41</v>
      </c>
      <c r="C6" s="889" t="s">
        <v>42</v>
      </c>
      <c r="D6" s="20" t="s">
        <v>43</v>
      </c>
      <c r="E6" s="25">
        <v>321677.36755000002</v>
      </c>
      <c r="F6" s="22">
        <v>321677.36755000002</v>
      </c>
      <c r="G6" s="23"/>
      <c r="H6" s="24">
        <v>47637.859020000004</v>
      </c>
      <c r="J6" s="107"/>
    </row>
    <row r="7" spans="1:31" ht="12.75" x14ac:dyDescent="0.2">
      <c r="B7" s="886"/>
      <c r="C7" s="889"/>
      <c r="D7" s="26" t="s">
        <v>44</v>
      </c>
      <c r="E7" s="25">
        <v>178.97173999999998</v>
      </c>
      <c r="F7" s="22">
        <v>178.97173999999998</v>
      </c>
      <c r="G7" s="28"/>
      <c r="H7" s="29">
        <v>15.1053</v>
      </c>
    </row>
    <row r="8" spans="1:31" ht="12.75" x14ac:dyDescent="0.2">
      <c r="B8" s="886"/>
      <c r="C8" s="889"/>
      <c r="D8" s="26" t="s">
        <v>45</v>
      </c>
      <c r="E8" s="25">
        <v>122030.77223999999</v>
      </c>
      <c r="F8" s="22">
        <v>122030.77223999999</v>
      </c>
      <c r="G8" s="28"/>
      <c r="H8" s="29">
        <v>226693.919010001</v>
      </c>
    </row>
    <row r="9" spans="1:31" ht="12.75" x14ac:dyDescent="0.2">
      <c r="B9" s="886"/>
      <c r="C9" s="889"/>
      <c r="D9" s="32" t="s">
        <v>46</v>
      </c>
      <c r="E9" s="35">
        <v>9.992329999999999</v>
      </c>
      <c r="F9" s="33">
        <v>9.992329999999999</v>
      </c>
      <c r="G9" s="28"/>
      <c r="H9" s="34">
        <v>0.56499999999999995</v>
      </c>
    </row>
    <row r="10" spans="1:31" ht="12.75" x14ac:dyDescent="0.2">
      <c r="B10" s="886"/>
      <c r="C10" s="889"/>
      <c r="D10" s="36" t="s">
        <v>47</v>
      </c>
      <c r="E10" s="40">
        <v>712.05550000000005</v>
      </c>
      <c r="F10" s="38">
        <v>712.05550000000005</v>
      </c>
      <c r="G10" s="39"/>
      <c r="H10" s="41">
        <v>1.3420000000000001</v>
      </c>
    </row>
    <row r="11" spans="1:31" ht="12.75" x14ac:dyDescent="0.2">
      <c r="B11" s="886"/>
      <c r="C11" s="904"/>
      <c r="D11" s="108" t="s">
        <v>48</v>
      </c>
      <c r="E11" s="44">
        <v>444609.15935999999</v>
      </c>
      <c r="F11" s="45">
        <v>444609.15935999999</v>
      </c>
      <c r="G11" s="45"/>
      <c r="H11" s="46">
        <v>274348.79033000104</v>
      </c>
    </row>
    <row r="12" spans="1:31" ht="12.75" x14ac:dyDescent="0.2">
      <c r="B12" s="886"/>
      <c r="C12" s="888" t="s">
        <v>49</v>
      </c>
      <c r="D12" s="109" t="s">
        <v>43</v>
      </c>
      <c r="E12" s="37">
        <v>10161.988210000001</v>
      </c>
      <c r="F12" s="48">
        <v>10161.988210000001</v>
      </c>
      <c r="G12" s="49"/>
      <c r="H12" s="50">
        <v>1306.3430000000001</v>
      </c>
    </row>
    <row r="13" spans="1:31" ht="12.75" x14ac:dyDescent="0.2">
      <c r="B13" s="886"/>
      <c r="C13" s="889"/>
      <c r="D13" s="110" t="s">
        <v>44</v>
      </c>
      <c r="E13" s="27">
        <v>824.476</v>
      </c>
      <c r="F13" s="51">
        <v>824.476</v>
      </c>
      <c r="G13" s="22"/>
      <c r="H13" s="52">
        <v>183.02799999999999</v>
      </c>
    </row>
    <row r="14" spans="1:31" ht="12.75" x14ac:dyDescent="0.2">
      <c r="B14" s="886"/>
      <c r="C14" s="889"/>
      <c r="D14" s="111" t="s">
        <v>45</v>
      </c>
      <c r="E14" s="37">
        <v>8612.9074500000097</v>
      </c>
      <c r="F14" s="53">
        <v>8612.9074500000097</v>
      </c>
      <c r="G14" s="54"/>
      <c r="H14" s="41">
        <v>1111.1325299999901</v>
      </c>
    </row>
    <row r="15" spans="1:31" ht="12.75" x14ac:dyDescent="0.2">
      <c r="B15" s="886"/>
      <c r="C15" s="904"/>
      <c r="D15" s="108" t="s">
        <v>48</v>
      </c>
      <c r="E15" s="44">
        <v>19599.371660000012</v>
      </c>
      <c r="F15" s="45">
        <v>19599.371660000012</v>
      </c>
      <c r="G15" s="45"/>
      <c r="H15" s="55">
        <v>2600.50352999999</v>
      </c>
    </row>
    <row r="16" spans="1:31" ht="12.75" x14ac:dyDescent="0.2">
      <c r="B16" s="933"/>
      <c r="C16" s="888" t="s">
        <v>50</v>
      </c>
      <c r="D16" s="47" t="s">
        <v>43</v>
      </c>
      <c r="E16" s="37">
        <v>331839.35576000001</v>
      </c>
      <c r="F16" s="57">
        <v>331839.35576000001</v>
      </c>
      <c r="G16" s="57"/>
      <c r="H16" s="58">
        <v>48944.202020000004</v>
      </c>
    </row>
    <row r="17" spans="2:10" ht="12.75" x14ac:dyDescent="0.2">
      <c r="B17" s="933"/>
      <c r="C17" s="889"/>
      <c r="D17" s="26" t="s">
        <v>44</v>
      </c>
      <c r="E17" s="27">
        <v>1003.44774</v>
      </c>
      <c r="F17" s="22">
        <v>1003.44774</v>
      </c>
      <c r="G17" s="22"/>
      <c r="H17" s="60">
        <v>198.13329999999999</v>
      </c>
    </row>
    <row r="18" spans="2:10" ht="12.75" x14ac:dyDescent="0.2">
      <c r="B18" s="933"/>
      <c r="C18" s="889"/>
      <c r="D18" s="26" t="s">
        <v>45</v>
      </c>
      <c r="E18" s="37">
        <v>130643.67969</v>
      </c>
      <c r="F18" s="51">
        <v>130643.67969</v>
      </c>
      <c r="G18" s="22"/>
      <c r="H18" s="60">
        <v>227805.051540001</v>
      </c>
    </row>
    <row r="19" spans="2:10" ht="12.75" x14ac:dyDescent="0.2">
      <c r="B19" s="933"/>
      <c r="C19" s="889"/>
      <c r="D19" s="32" t="s">
        <v>46</v>
      </c>
      <c r="E19" s="37">
        <v>9.992329999999999</v>
      </c>
      <c r="F19" s="61">
        <v>9.992329999999999</v>
      </c>
      <c r="G19" s="22"/>
      <c r="H19" s="62">
        <v>0.56499999999999995</v>
      </c>
    </row>
    <row r="20" spans="2:10" ht="12.75" x14ac:dyDescent="0.2">
      <c r="B20" s="933"/>
      <c r="C20" s="889"/>
      <c r="D20" s="36" t="s">
        <v>47</v>
      </c>
      <c r="E20" s="27">
        <v>712.05550000000005</v>
      </c>
      <c r="F20" s="39">
        <v>712.05550000000005</v>
      </c>
      <c r="G20" s="39"/>
      <c r="H20" s="64">
        <v>1.3420000000000001</v>
      </c>
    </row>
    <row r="21" spans="2:10" ht="12.75" x14ac:dyDescent="0.2">
      <c r="B21" s="934"/>
      <c r="C21" s="904"/>
      <c r="D21" s="65" t="s">
        <v>48</v>
      </c>
      <c r="E21" s="69">
        <v>464208.53101999999</v>
      </c>
      <c r="F21" s="67">
        <v>464208.53101999999</v>
      </c>
      <c r="G21" s="67"/>
      <c r="H21" s="68">
        <v>276949.29386000102</v>
      </c>
      <c r="J21" s="112"/>
    </row>
    <row r="22" spans="2:10" ht="12.75" x14ac:dyDescent="0.2">
      <c r="B22" s="885" t="s">
        <v>51</v>
      </c>
      <c r="C22" s="888" t="s">
        <v>52</v>
      </c>
      <c r="D22" s="47" t="s">
        <v>43</v>
      </c>
      <c r="E22" s="71">
        <v>51384.108840000001</v>
      </c>
      <c r="F22" s="71">
        <v>50290.778969999999</v>
      </c>
      <c r="G22" s="57">
        <v>1368.7169999999999</v>
      </c>
      <c r="H22" s="73">
        <v>16624.279429999999</v>
      </c>
    </row>
    <row r="23" spans="2:10" ht="12.75" x14ac:dyDescent="0.2">
      <c r="B23" s="886"/>
      <c r="C23" s="889"/>
      <c r="D23" s="36" t="s">
        <v>44</v>
      </c>
      <c r="E23" s="53">
        <v>110</v>
      </c>
      <c r="F23" s="53">
        <v>110</v>
      </c>
      <c r="G23" s="39">
        <v>2.5</v>
      </c>
      <c r="H23" s="41">
        <v>5.5</v>
      </c>
    </row>
    <row r="24" spans="2:10" ht="13.5" thickBot="1" x14ac:dyDescent="0.25">
      <c r="B24" s="886"/>
      <c r="C24" s="889"/>
      <c r="D24" s="113" t="s">
        <v>48</v>
      </c>
      <c r="E24" s="75">
        <v>51494.108840000001</v>
      </c>
      <c r="F24" s="76">
        <v>50400.778969999999</v>
      </c>
      <c r="G24" s="76">
        <v>1371.2169999999999</v>
      </c>
      <c r="H24" s="77">
        <v>16629.779429999999</v>
      </c>
    </row>
    <row r="25" spans="2:10" ht="14.25" customHeight="1" thickTop="1" x14ac:dyDescent="0.2">
      <c r="B25" s="891" t="s">
        <v>53</v>
      </c>
      <c r="C25" s="892"/>
      <c r="D25" s="78" t="s">
        <v>43</v>
      </c>
      <c r="E25" s="83">
        <v>383223.46460000001</v>
      </c>
      <c r="F25" s="80">
        <v>382130.13472999999</v>
      </c>
      <c r="G25" s="80">
        <v>1368.7169999999999</v>
      </c>
      <c r="H25" s="81">
        <v>65568.481450000007</v>
      </c>
    </row>
    <row r="26" spans="2:10" ht="12.75" x14ac:dyDescent="0.2">
      <c r="B26" s="893"/>
      <c r="C26" s="894"/>
      <c r="D26" s="84" t="s">
        <v>44</v>
      </c>
      <c r="E26" s="35">
        <v>1113.4477400000001</v>
      </c>
      <c r="F26" s="22">
        <v>1113.4477400000001</v>
      </c>
      <c r="G26" s="22">
        <v>2.5</v>
      </c>
      <c r="H26" s="60">
        <v>203.63329999999999</v>
      </c>
    </row>
    <row r="27" spans="2:10" ht="12.75" x14ac:dyDescent="0.2">
      <c r="B27" s="893"/>
      <c r="C27" s="894"/>
      <c r="D27" s="84" t="s">
        <v>45</v>
      </c>
      <c r="E27" s="35">
        <v>130643.67969</v>
      </c>
      <c r="F27" s="33">
        <v>130643.67969</v>
      </c>
      <c r="G27" s="22"/>
      <c r="H27" s="60">
        <v>227805.051540001</v>
      </c>
    </row>
    <row r="28" spans="2:10" ht="12.75" x14ac:dyDescent="0.2">
      <c r="B28" s="893"/>
      <c r="C28" s="894"/>
      <c r="D28" s="114" t="s">
        <v>46</v>
      </c>
      <c r="E28" s="115">
        <v>9.992329999999999</v>
      </c>
      <c r="F28" s="85">
        <v>9.992329999999999</v>
      </c>
      <c r="G28" s="33"/>
      <c r="H28" s="86">
        <v>0.56499999999999995</v>
      </c>
    </row>
    <row r="29" spans="2:10" ht="12.75" x14ac:dyDescent="0.2">
      <c r="B29" s="893"/>
      <c r="C29" s="894"/>
      <c r="D29" s="116" t="s">
        <v>47</v>
      </c>
      <c r="E29" s="35">
        <v>712.05550000000005</v>
      </c>
      <c r="F29" s="33">
        <v>712.05550000000005</v>
      </c>
      <c r="G29" s="90"/>
      <c r="H29" s="91">
        <v>1.3420000000000001</v>
      </c>
    </row>
    <row r="30" spans="2:10" ht="14.25" customHeight="1" thickBot="1" x14ac:dyDescent="0.25">
      <c r="B30" s="895"/>
      <c r="C30" s="896"/>
      <c r="D30" s="117" t="s">
        <v>50</v>
      </c>
      <c r="E30" s="118">
        <v>515702.63986</v>
      </c>
      <c r="F30" s="94">
        <v>514609.30998999998</v>
      </c>
      <c r="G30" s="94">
        <v>1371.2169999999999</v>
      </c>
      <c r="H30" s="95">
        <v>293579.07329000102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1" t="s">
        <v>55</v>
      </c>
      <c r="C33" s="100"/>
      <c r="D33" s="100"/>
      <c r="E33" s="107"/>
      <c r="F33" s="120"/>
      <c r="G33" s="100"/>
      <c r="H33" s="100"/>
    </row>
    <row r="34" spans="2:8" ht="12.75" x14ac:dyDescent="0.2">
      <c r="B34" s="121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1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1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1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1" t="s">
        <v>60</v>
      </c>
      <c r="C38" s="100"/>
      <c r="D38" s="100"/>
      <c r="E38" s="100"/>
      <c r="F38" s="100"/>
      <c r="G38" s="123"/>
      <c r="H38" s="100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6" width="5.28515625" style="103" customWidth="1"/>
    <col min="267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2" width="5.28515625" style="103" customWidth="1"/>
    <col min="523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8" width="5.28515625" style="103" customWidth="1"/>
    <col min="779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4" width="5.28515625" style="103" customWidth="1"/>
    <col min="1035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90" width="5.28515625" style="103" customWidth="1"/>
    <col min="1291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6" width="5.28515625" style="103" customWidth="1"/>
    <col min="1547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2" width="5.28515625" style="103" customWidth="1"/>
    <col min="1803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8" width="5.28515625" style="103" customWidth="1"/>
    <col min="2059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4" width="5.28515625" style="103" customWidth="1"/>
    <col min="2315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70" width="5.28515625" style="103" customWidth="1"/>
    <col min="2571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6" width="5.28515625" style="103" customWidth="1"/>
    <col min="2827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2" width="5.28515625" style="103" customWidth="1"/>
    <col min="3083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8" width="5.28515625" style="103" customWidth="1"/>
    <col min="3339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4" width="5.28515625" style="103" customWidth="1"/>
    <col min="3595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50" width="5.28515625" style="103" customWidth="1"/>
    <col min="3851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6" width="5.28515625" style="103" customWidth="1"/>
    <col min="4107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2" width="5.28515625" style="103" customWidth="1"/>
    <col min="4363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8" width="5.28515625" style="103" customWidth="1"/>
    <col min="4619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4" width="5.28515625" style="103" customWidth="1"/>
    <col min="4875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30" width="5.28515625" style="103" customWidth="1"/>
    <col min="5131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6" width="5.28515625" style="103" customWidth="1"/>
    <col min="5387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2" width="5.28515625" style="103" customWidth="1"/>
    <col min="5643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8" width="5.28515625" style="103" customWidth="1"/>
    <col min="5899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4" width="5.28515625" style="103" customWidth="1"/>
    <col min="6155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10" width="5.28515625" style="103" customWidth="1"/>
    <col min="6411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6" width="5.28515625" style="103" customWidth="1"/>
    <col min="6667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2" width="5.28515625" style="103" customWidth="1"/>
    <col min="6923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8" width="5.28515625" style="103" customWidth="1"/>
    <col min="7179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4" width="5.28515625" style="103" customWidth="1"/>
    <col min="7435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90" width="5.28515625" style="103" customWidth="1"/>
    <col min="7691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6" width="5.28515625" style="103" customWidth="1"/>
    <col min="7947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2" width="5.28515625" style="103" customWidth="1"/>
    <col min="8203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8" width="5.28515625" style="103" customWidth="1"/>
    <col min="8459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4" width="5.28515625" style="103" customWidth="1"/>
    <col min="8715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70" width="5.28515625" style="103" customWidth="1"/>
    <col min="8971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6" width="5.28515625" style="103" customWidth="1"/>
    <col min="9227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2" width="5.28515625" style="103" customWidth="1"/>
    <col min="9483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8" width="5.28515625" style="103" customWidth="1"/>
    <col min="9739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4" width="5.28515625" style="103" customWidth="1"/>
    <col min="9995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50" width="5.28515625" style="103" customWidth="1"/>
    <col min="10251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6" width="5.28515625" style="103" customWidth="1"/>
    <col min="10507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2" width="5.28515625" style="103" customWidth="1"/>
    <col min="10763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8" width="5.28515625" style="103" customWidth="1"/>
    <col min="11019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4" width="5.28515625" style="103" customWidth="1"/>
    <col min="11275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30" width="5.28515625" style="103" customWidth="1"/>
    <col min="11531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6" width="5.28515625" style="103" customWidth="1"/>
    <col min="11787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2" width="5.28515625" style="103" customWidth="1"/>
    <col min="12043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8" width="5.28515625" style="103" customWidth="1"/>
    <col min="12299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4" width="5.28515625" style="103" customWidth="1"/>
    <col min="12555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10" width="5.28515625" style="103" customWidth="1"/>
    <col min="12811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6" width="5.28515625" style="103" customWidth="1"/>
    <col min="13067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2" width="5.28515625" style="103" customWidth="1"/>
    <col min="13323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8" width="5.28515625" style="103" customWidth="1"/>
    <col min="13579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4" width="5.28515625" style="103" customWidth="1"/>
    <col min="13835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90" width="5.28515625" style="103" customWidth="1"/>
    <col min="14091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6" width="5.28515625" style="103" customWidth="1"/>
    <col min="14347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2" width="5.28515625" style="103" customWidth="1"/>
    <col min="14603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8" width="5.28515625" style="103" customWidth="1"/>
    <col min="14859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4" width="5.28515625" style="103" customWidth="1"/>
    <col min="15115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70" width="5.28515625" style="103" customWidth="1"/>
    <col min="15371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6" width="5.28515625" style="103" customWidth="1"/>
    <col min="15627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2" width="5.28515625" style="103" customWidth="1"/>
    <col min="15883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8" width="5.28515625" style="103" customWidth="1"/>
    <col min="16139" max="16384" width="11.42578125" style="103"/>
  </cols>
  <sheetData>
    <row r="1" spans="1:31" s="12" customFormat="1" ht="36.75" customHeight="1" x14ac:dyDescent="0.2">
      <c r="B1" s="907" t="s">
        <v>63</v>
      </c>
      <c r="C1" s="907"/>
      <c r="D1" s="907"/>
      <c r="E1" s="907"/>
      <c r="F1" s="907"/>
      <c r="G1" s="907"/>
      <c r="H1" s="907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1:31" s="15" customFormat="1" ht="22.15" customHeight="1" thickTop="1" thickBot="1" x14ac:dyDescent="0.25">
      <c r="A3" s="100"/>
      <c r="B3" s="102"/>
      <c r="C3" s="102"/>
      <c r="D3" s="102"/>
      <c r="E3" s="908">
        <v>2014</v>
      </c>
      <c r="F3" s="909"/>
      <c r="G3" s="909"/>
      <c r="H3" s="91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1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31" ht="89.25" customHeight="1" thickBot="1" x14ac:dyDescent="0.25">
      <c r="B5" s="928"/>
      <c r="C5" s="930"/>
      <c r="D5" s="936"/>
      <c r="E5" s="19" t="s">
        <v>37</v>
      </c>
      <c r="F5" s="17" t="s">
        <v>38</v>
      </c>
      <c r="G5" s="17" t="s">
        <v>39</v>
      </c>
      <c r="H5" s="104" t="s">
        <v>40</v>
      </c>
      <c r="I5" s="105"/>
      <c r="J5" s="106"/>
    </row>
    <row r="6" spans="1:31" ht="13.5" thickTop="1" x14ac:dyDescent="0.2">
      <c r="B6" s="886" t="s">
        <v>41</v>
      </c>
      <c r="C6" s="889" t="s">
        <v>42</v>
      </c>
      <c r="D6" s="20" t="s">
        <v>43</v>
      </c>
      <c r="E6" s="25">
        <v>293164.31498999998</v>
      </c>
      <c r="F6" s="22">
        <f>293164314.99/1000</f>
        <v>293164.31498999998</v>
      </c>
      <c r="G6" s="23"/>
      <c r="H6" s="24">
        <f>45432938.39/1000</f>
        <v>45432.938390000003</v>
      </c>
      <c r="J6" s="107"/>
    </row>
    <row r="7" spans="1:31" ht="12.75" x14ac:dyDescent="0.2">
      <c r="B7" s="886"/>
      <c r="C7" s="889"/>
      <c r="D7" s="26" t="s">
        <v>44</v>
      </c>
      <c r="E7" s="25">
        <v>54.171559999999999</v>
      </c>
      <c r="F7" s="22">
        <f>54171.56/1000</f>
        <v>54.171559999999999</v>
      </c>
      <c r="G7" s="28"/>
      <c r="H7" s="29">
        <f>6097.5/1000</f>
        <v>6.0975000000000001</v>
      </c>
    </row>
    <row r="8" spans="1:31" ht="12.75" x14ac:dyDescent="0.2">
      <c r="B8" s="886"/>
      <c r="C8" s="889"/>
      <c r="D8" s="26" t="s">
        <v>45</v>
      </c>
      <c r="E8" s="25">
        <v>116273.35936</v>
      </c>
      <c r="F8" s="22">
        <f>116273359.36/1000</f>
        <v>116273.35936</v>
      </c>
      <c r="G8" s="28"/>
      <c r="H8" s="29">
        <f>221623127.429997/1000</f>
        <v>221623.127429997</v>
      </c>
    </row>
    <row r="9" spans="1:31" ht="12.75" x14ac:dyDescent="0.2">
      <c r="B9" s="886"/>
      <c r="C9" s="889"/>
      <c r="D9" s="32" t="s">
        <v>46</v>
      </c>
      <c r="E9" s="35">
        <v>24.91</v>
      </c>
      <c r="F9" s="33">
        <f>24910/1000</f>
        <v>24.91</v>
      </c>
      <c r="G9" s="28"/>
      <c r="H9" s="34">
        <f>468/1000</f>
        <v>0.46800000000000003</v>
      </c>
    </row>
    <row r="10" spans="1:31" ht="12.75" x14ac:dyDescent="0.2">
      <c r="B10" s="886"/>
      <c r="C10" s="889"/>
      <c r="D10" s="36" t="s">
        <v>47</v>
      </c>
      <c r="E10" s="40">
        <v>684.30399999999997</v>
      </c>
      <c r="F10" s="38">
        <f>684304/1000</f>
        <v>684.30399999999997</v>
      </c>
      <c r="G10" s="39"/>
      <c r="H10" s="41">
        <f>3063/1000</f>
        <v>3.0630000000000002</v>
      </c>
    </row>
    <row r="11" spans="1:31" ht="12.75" x14ac:dyDescent="0.2">
      <c r="B11" s="886"/>
      <c r="C11" s="904"/>
      <c r="D11" s="108" t="s">
        <v>48</v>
      </c>
      <c r="E11" s="44">
        <f>SUM(E6:E10)</f>
        <v>410201.05990999995</v>
      </c>
      <c r="F11" s="45">
        <f>SUM(F6:F10)</f>
        <v>410201.05990999995</v>
      </c>
      <c r="G11" s="45"/>
      <c r="H11" s="46">
        <f>SUM(H6:H10)</f>
        <v>267065.69431999704</v>
      </c>
    </row>
    <row r="12" spans="1:31" ht="12.75" x14ac:dyDescent="0.2">
      <c r="B12" s="886"/>
      <c r="C12" s="888" t="s">
        <v>49</v>
      </c>
      <c r="D12" s="109" t="s">
        <v>43</v>
      </c>
      <c r="E12" s="37">
        <v>9388.5992999999999</v>
      </c>
      <c r="F12" s="48">
        <f>9388599.3/1000</f>
        <v>9388.5992999999999</v>
      </c>
      <c r="G12" s="49"/>
      <c r="H12" s="50">
        <f>1337724/1000</f>
        <v>1337.7239999999999</v>
      </c>
    </row>
    <row r="13" spans="1:31" ht="12.75" x14ac:dyDescent="0.2">
      <c r="B13" s="886"/>
      <c r="C13" s="889"/>
      <c r="D13" s="110" t="s">
        <v>44</v>
      </c>
      <c r="E13" s="27">
        <v>401.52</v>
      </c>
      <c r="F13" s="51">
        <f>401520/1000</f>
        <v>401.52</v>
      </c>
      <c r="G13" s="22"/>
      <c r="H13" s="52">
        <f>152400/1000</f>
        <v>152.4</v>
      </c>
    </row>
    <row r="14" spans="1:31" ht="12.75" x14ac:dyDescent="0.2">
      <c r="B14" s="886"/>
      <c r="C14" s="889"/>
      <c r="D14" s="111" t="s">
        <v>45</v>
      </c>
      <c r="E14" s="37">
        <v>6968.7608499999296</v>
      </c>
      <c r="F14" s="53">
        <f>6968760.84999993/1000</f>
        <v>6968.7608499999296</v>
      </c>
      <c r="G14" s="54"/>
      <c r="H14" s="41">
        <f>919973.58999999/1000</f>
        <v>919.97358999998994</v>
      </c>
    </row>
    <row r="15" spans="1:31" ht="12.75" x14ac:dyDescent="0.2">
      <c r="B15" s="886"/>
      <c r="C15" s="904"/>
      <c r="D15" s="108" t="s">
        <v>48</v>
      </c>
      <c r="E15" s="44">
        <f>SUM(E12:E14)</f>
        <v>16758.880149999932</v>
      </c>
      <c r="F15" s="45">
        <f>SUM(F12:F14)</f>
        <v>16758.880149999932</v>
      </c>
      <c r="G15" s="45"/>
      <c r="H15" s="55">
        <f>SUM(H12:H14)</f>
        <v>2410.0975899999899</v>
      </c>
    </row>
    <row r="16" spans="1:31" ht="12.75" x14ac:dyDescent="0.2">
      <c r="B16" s="933"/>
      <c r="C16" s="888" t="s">
        <v>50</v>
      </c>
      <c r="D16" s="47" t="s">
        <v>43</v>
      </c>
      <c r="E16" s="37">
        <f t="shared" ref="E16:F18" si="0">E6+E12</f>
        <v>302552.91428999999</v>
      </c>
      <c r="F16" s="57">
        <f t="shared" si="0"/>
        <v>302552.91428999999</v>
      </c>
      <c r="G16" s="57"/>
      <c r="H16" s="58">
        <f>H6+H12</f>
        <v>46770.662390000005</v>
      </c>
    </row>
    <row r="17" spans="2:10" ht="12.75" x14ac:dyDescent="0.2">
      <c r="B17" s="933"/>
      <c r="C17" s="889"/>
      <c r="D17" s="26" t="s">
        <v>44</v>
      </c>
      <c r="E17" s="27">
        <f t="shared" si="0"/>
        <v>455.69155999999998</v>
      </c>
      <c r="F17" s="22">
        <f t="shared" si="0"/>
        <v>455.69155999999998</v>
      </c>
      <c r="G17" s="22"/>
      <c r="H17" s="60">
        <f>H7+H13</f>
        <v>158.4975</v>
      </c>
    </row>
    <row r="18" spans="2:10" ht="12.75" x14ac:dyDescent="0.2">
      <c r="B18" s="933"/>
      <c r="C18" s="889"/>
      <c r="D18" s="26" t="s">
        <v>45</v>
      </c>
      <c r="E18" s="37">
        <f t="shared" si="0"/>
        <v>123242.12020999994</v>
      </c>
      <c r="F18" s="51">
        <f t="shared" si="0"/>
        <v>123242.12020999994</v>
      </c>
      <c r="G18" s="22"/>
      <c r="H18" s="60">
        <f>H8+H14</f>
        <v>222543.10101999698</v>
      </c>
    </row>
    <row r="19" spans="2:10" ht="12.75" x14ac:dyDescent="0.2">
      <c r="B19" s="933"/>
      <c r="C19" s="889"/>
      <c r="D19" s="32" t="s">
        <v>46</v>
      </c>
      <c r="E19" s="37">
        <f>E9</f>
        <v>24.91</v>
      </c>
      <c r="F19" s="61">
        <f>F9</f>
        <v>24.91</v>
      </c>
      <c r="G19" s="22"/>
      <c r="H19" s="62">
        <f>H9</f>
        <v>0.46800000000000003</v>
      </c>
    </row>
    <row r="20" spans="2:10" ht="12.75" x14ac:dyDescent="0.2">
      <c r="B20" s="933"/>
      <c r="C20" s="889"/>
      <c r="D20" s="36" t="s">
        <v>47</v>
      </c>
      <c r="E20" s="27">
        <f>E10</f>
        <v>684.30399999999997</v>
      </c>
      <c r="F20" s="39">
        <f>F10</f>
        <v>684.30399999999997</v>
      </c>
      <c r="G20" s="39"/>
      <c r="H20" s="64">
        <f>H10</f>
        <v>3.0630000000000002</v>
      </c>
    </row>
    <row r="21" spans="2:10" ht="12.75" x14ac:dyDescent="0.2">
      <c r="B21" s="934"/>
      <c r="C21" s="904"/>
      <c r="D21" s="65" t="s">
        <v>48</v>
      </c>
      <c r="E21" s="69">
        <f>E11+E15</f>
        <v>426959.94005999988</v>
      </c>
      <c r="F21" s="67">
        <f>F11+F15</f>
        <v>426959.94005999988</v>
      </c>
      <c r="G21" s="67"/>
      <c r="H21" s="68">
        <f>H11+H15</f>
        <v>269475.791909997</v>
      </c>
      <c r="J21" s="112"/>
    </row>
    <row r="22" spans="2:10" ht="12.75" x14ac:dyDescent="0.2">
      <c r="B22" s="885" t="s">
        <v>51</v>
      </c>
      <c r="C22" s="888" t="s">
        <v>52</v>
      </c>
      <c r="D22" s="47" t="s">
        <v>43</v>
      </c>
      <c r="E22" s="71">
        <f>F22+(937912/1000)</f>
        <v>46594.148189999993</v>
      </c>
      <c r="F22" s="71">
        <f>45656236.19/1000</f>
        <v>45656.236189999996</v>
      </c>
      <c r="G22" s="57">
        <v>1602.6569999999999</v>
      </c>
      <c r="H22" s="73">
        <f>15659549.01/1000</f>
        <v>15659.549010000001</v>
      </c>
    </row>
    <row r="23" spans="2:10" ht="12.75" x14ac:dyDescent="0.2">
      <c r="B23" s="886"/>
      <c r="C23" s="889"/>
      <c r="D23" s="36" t="s">
        <v>44</v>
      </c>
      <c r="E23" s="53">
        <v>70</v>
      </c>
      <c r="F23" s="53">
        <f>70000/1000</f>
        <v>70</v>
      </c>
      <c r="G23" s="39"/>
      <c r="H23" s="41">
        <f>3500/1000</f>
        <v>3.5</v>
      </c>
    </row>
    <row r="24" spans="2:10" ht="13.5" thickBot="1" x14ac:dyDescent="0.25">
      <c r="B24" s="886"/>
      <c r="C24" s="889"/>
      <c r="D24" s="113" t="s">
        <v>48</v>
      </c>
      <c r="E24" s="75">
        <f>SUM(E22:E23)</f>
        <v>46664.148189999993</v>
      </c>
      <c r="F24" s="76">
        <f>SUM(F22:F23)</f>
        <v>45726.236189999996</v>
      </c>
      <c r="G24" s="76">
        <f>SUM(G22:G23)</f>
        <v>1602.6569999999999</v>
      </c>
      <c r="H24" s="77">
        <f>SUM(H22:H23)</f>
        <v>15663.049010000001</v>
      </c>
    </row>
    <row r="25" spans="2:10" ht="14.25" customHeight="1" thickTop="1" x14ac:dyDescent="0.2">
      <c r="B25" s="891" t="s">
        <v>53</v>
      </c>
      <c r="C25" s="892"/>
      <c r="D25" s="78" t="s">
        <v>43</v>
      </c>
      <c r="E25" s="83">
        <f>E16+E22</f>
        <v>349147.06247999996</v>
      </c>
      <c r="F25" s="80">
        <f>F16+F22</f>
        <v>348209.15047999995</v>
      </c>
      <c r="G25" s="80">
        <f>G16+G22</f>
        <v>1602.6569999999999</v>
      </c>
      <c r="H25" s="81">
        <f>H16+H22</f>
        <v>62430.211400000007</v>
      </c>
    </row>
    <row r="26" spans="2:10" ht="12.75" x14ac:dyDescent="0.2">
      <c r="B26" s="893"/>
      <c r="C26" s="894"/>
      <c r="D26" s="84" t="s">
        <v>44</v>
      </c>
      <c r="E26" s="35">
        <f>E17+E23</f>
        <v>525.69155999999998</v>
      </c>
      <c r="F26" s="22">
        <f>F17+F23</f>
        <v>525.69155999999998</v>
      </c>
      <c r="G26" s="22"/>
      <c r="H26" s="60">
        <f>H17+H23</f>
        <v>161.9975</v>
      </c>
    </row>
    <row r="27" spans="2:10" ht="12.75" x14ac:dyDescent="0.2">
      <c r="B27" s="893"/>
      <c r="C27" s="894"/>
      <c r="D27" s="84" t="s">
        <v>45</v>
      </c>
      <c r="E27" s="35">
        <f t="shared" ref="E27:F29" si="1">E18</f>
        <v>123242.12020999994</v>
      </c>
      <c r="F27" s="33">
        <f t="shared" si="1"/>
        <v>123242.12020999994</v>
      </c>
      <c r="G27" s="22"/>
      <c r="H27" s="60">
        <f>H18</f>
        <v>222543.10101999698</v>
      </c>
    </row>
    <row r="28" spans="2:10" ht="12.75" x14ac:dyDescent="0.2">
      <c r="B28" s="893"/>
      <c r="C28" s="894"/>
      <c r="D28" s="114" t="s">
        <v>46</v>
      </c>
      <c r="E28" s="115">
        <f t="shared" si="1"/>
        <v>24.91</v>
      </c>
      <c r="F28" s="85">
        <f t="shared" si="1"/>
        <v>24.91</v>
      </c>
      <c r="G28" s="33"/>
      <c r="H28" s="86">
        <f>H19</f>
        <v>0.46800000000000003</v>
      </c>
    </row>
    <row r="29" spans="2:10" ht="12.75" x14ac:dyDescent="0.2">
      <c r="B29" s="893"/>
      <c r="C29" s="894"/>
      <c r="D29" s="116" t="s">
        <v>47</v>
      </c>
      <c r="E29" s="35">
        <f t="shared" si="1"/>
        <v>684.30399999999997</v>
      </c>
      <c r="F29" s="33">
        <f t="shared" si="1"/>
        <v>684.30399999999997</v>
      </c>
      <c r="G29" s="90"/>
      <c r="H29" s="91">
        <f>H20</f>
        <v>3.0630000000000002</v>
      </c>
    </row>
    <row r="30" spans="2:10" ht="14.25" customHeight="1" thickBot="1" x14ac:dyDescent="0.25">
      <c r="B30" s="895"/>
      <c r="C30" s="896"/>
      <c r="D30" s="117" t="s">
        <v>50</v>
      </c>
      <c r="E30" s="118">
        <f>SUM(E25:E29)</f>
        <v>473624.08824999986</v>
      </c>
      <c r="F30" s="94">
        <f>SUM(F25:F29)</f>
        <v>472686.17624999984</v>
      </c>
      <c r="G30" s="94">
        <f>SUM(G25:G29)</f>
        <v>1602.6569999999999</v>
      </c>
      <c r="H30" s="95">
        <f>SUM(H25:H29)</f>
        <v>285138.84091999702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1" t="s">
        <v>55</v>
      </c>
      <c r="C33" s="100"/>
      <c r="D33" s="100"/>
      <c r="E33" s="107"/>
      <c r="F33" s="120"/>
      <c r="G33" s="100"/>
      <c r="H33" s="100"/>
    </row>
    <row r="34" spans="2:8" ht="12.75" x14ac:dyDescent="0.2">
      <c r="B34" s="121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1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1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1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1" t="s">
        <v>60</v>
      </c>
      <c r="C38" s="100"/>
      <c r="D38" s="100"/>
      <c r="E38" s="100"/>
      <c r="F38" s="100"/>
      <c r="G38" s="123"/>
      <c r="H38" s="100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90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103" customWidth="1"/>
    <col min="10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5" width="5.28515625" style="103" customWidth="1"/>
    <col min="266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1" width="5.28515625" style="103" customWidth="1"/>
    <col min="522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7" width="5.28515625" style="103" customWidth="1"/>
    <col min="778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3" width="5.28515625" style="103" customWidth="1"/>
    <col min="1034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89" width="5.28515625" style="103" customWidth="1"/>
    <col min="1290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5" width="5.28515625" style="103" customWidth="1"/>
    <col min="1546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1" width="5.28515625" style="103" customWidth="1"/>
    <col min="1802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7" width="5.28515625" style="103" customWidth="1"/>
    <col min="2058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3" width="5.28515625" style="103" customWidth="1"/>
    <col min="2314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69" width="5.28515625" style="103" customWidth="1"/>
    <col min="2570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5" width="5.28515625" style="103" customWidth="1"/>
    <col min="2826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1" width="5.28515625" style="103" customWidth="1"/>
    <col min="3082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7" width="5.28515625" style="103" customWidth="1"/>
    <col min="3338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3" width="5.28515625" style="103" customWidth="1"/>
    <col min="3594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49" width="5.28515625" style="103" customWidth="1"/>
    <col min="3850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5" width="5.28515625" style="103" customWidth="1"/>
    <col min="4106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1" width="5.28515625" style="103" customWidth="1"/>
    <col min="4362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7" width="5.28515625" style="103" customWidth="1"/>
    <col min="4618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3" width="5.28515625" style="103" customWidth="1"/>
    <col min="4874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29" width="5.28515625" style="103" customWidth="1"/>
    <col min="5130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5" width="5.28515625" style="103" customWidth="1"/>
    <col min="5386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1" width="5.28515625" style="103" customWidth="1"/>
    <col min="5642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7" width="5.28515625" style="103" customWidth="1"/>
    <col min="5898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3" width="5.28515625" style="103" customWidth="1"/>
    <col min="6154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09" width="5.28515625" style="103" customWidth="1"/>
    <col min="6410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5" width="5.28515625" style="103" customWidth="1"/>
    <col min="6666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1" width="5.28515625" style="103" customWidth="1"/>
    <col min="6922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7" width="5.28515625" style="103" customWidth="1"/>
    <col min="7178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3" width="5.28515625" style="103" customWidth="1"/>
    <col min="7434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89" width="5.28515625" style="103" customWidth="1"/>
    <col min="7690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5" width="5.28515625" style="103" customWidth="1"/>
    <col min="7946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1" width="5.28515625" style="103" customWidth="1"/>
    <col min="8202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7" width="5.28515625" style="103" customWidth="1"/>
    <col min="8458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3" width="5.28515625" style="103" customWidth="1"/>
    <col min="8714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69" width="5.28515625" style="103" customWidth="1"/>
    <col min="8970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5" width="5.28515625" style="103" customWidth="1"/>
    <col min="9226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1" width="5.28515625" style="103" customWidth="1"/>
    <col min="9482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7" width="5.28515625" style="103" customWidth="1"/>
    <col min="9738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3" width="5.28515625" style="103" customWidth="1"/>
    <col min="9994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49" width="5.28515625" style="103" customWidth="1"/>
    <col min="10250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5" width="5.28515625" style="103" customWidth="1"/>
    <col min="10506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1" width="5.28515625" style="103" customWidth="1"/>
    <col min="10762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7" width="5.28515625" style="103" customWidth="1"/>
    <col min="11018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3" width="5.28515625" style="103" customWidth="1"/>
    <col min="11274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29" width="5.28515625" style="103" customWidth="1"/>
    <col min="11530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5" width="5.28515625" style="103" customWidth="1"/>
    <col min="11786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1" width="5.28515625" style="103" customWidth="1"/>
    <col min="12042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7" width="5.28515625" style="103" customWidth="1"/>
    <col min="12298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3" width="5.28515625" style="103" customWidth="1"/>
    <col min="12554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09" width="5.28515625" style="103" customWidth="1"/>
    <col min="12810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5" width="5.28515625" style="103" customWidth="1"/>
    <col min="13066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1" width="5.28515625" style="103" customWidth="1"/>
    <col min="13322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7" width="5.28515625" style="103" customWidth="1"/>
    <col min="13578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3" width="5.28515625" style="103" customWidth="1"/>
    <col min="13834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89" width="5.28515625" style="103" customWidth="1"/>
    <col min="14090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5" width="5.28515625" style="103" customWidth="1"/>
    <col min="14346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1" width="5.28515625" style="103" customWidth="1"/>
    <col min="14602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7" width="5.28515625" style="103" customWidth="1"/>
    <col min="14858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3" width="5.28515625" style="103" customWidth="1"/>
    <col min="15114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69" width="5.28515625" style="103" customWidth="1"/>
    <col min="15370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5" width="5.28515625" style="103" customWidth="1"/>
    <col min="15626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1" width="5.28515625" style="103" customWidth="1"/>
    <col min="15882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7" width="5.28515625" style="103" customWidth="1"/>
    <col min="16138" max="16384" width="11.42578125" style="103"/>
  </cols>
  <sheetData>
    <row r="1" spans="1:36" s="12" customFormat="1" ht="36.75" customHeight="1" x14ac:dyDescent="0.2">
      <c r="B1" s="907" t="s">
        <v>64</v>
      </c>
      <c r="C1" s="907"/>
      <c r="D1" s="907"/>
      <c r="E1" s="907"/>
      <c r="F1" s="907"/>
      <c r="G1" s="907"/>
      <c r="H1" s="907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s="15" customFormat="1" ht="22.15" customHeight="1" thickTop="1" thickBot="1" x14ac:dyDescent="0.25">
      <c r="A3" s="100"/>
      <c r="B3" s="102"/>
      <c r="C3" s="102"/>
      <c r="D3" s="102"/>
      <c r="E3" s="908">
        <v>2013</v>
      </c>
      <c r="F3" s="909"/>
      <c r="G3" s="909"/>
      <c r="H3" s="91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  <c r="J4" s="100"/>
      <c r="K4" s="100"/>
      <c r="L4" s="100"/>
      <c r="M4" s="100"/>
      <c r="N4" s="100"/>
    </row>
    <row r="5" spans="1:36" ht="89.25" customHeight="1" thickBot="1" x14ac:dyDescent="0.25">
      <c r="B5" s="928"/>
      <c r="C5" s="930"/>
      <c r="D5" s="936"/>
      <c r="E5" s="19" t="s">
        <v>37</v>
      </c>
      <c r="F5" s="17" t="s">
        <v>38</v>
      </c>
      <c r="G5" s="17" t="s">
        <v>39</v>
      </c>
      <c r="H5" s="18" t="s">
        <v>40</v>
      </c>
      <c r="I5" s="124"/>
      <c r="J5" s="937"/>
      <c r="K5" s="938"/>
      <c r="L5" s="938"/>
      <c r="M5" s="939"/>
      <c r="N5" s="939"/>
    </row>
    <row r="6" spans="1:36" ht="13.5" thickTop="1" x14ac:dyDescent="0.2">
      <c r="B6" s="886" t="s">
        <v>41</v>
      </c>
      <c r="C6" s="889" t="s">
        <v>42</v>
      </c>
      <c r="D6" s="20" t="s">
        <v>43</v>
      </c>
      <c r="E6" s="25">
        <v>276570.59999999998</v>
      </c>
      <c r="F6" s="22">
        <v>276570.59999999998</v>
      </c>
      <c r="G6" s="23"/>
      <c r="H6" s="24">
        <v>43731.54</v>
      </c>
      <c r="I6" s="107"/>
    </row>
    <row r="7" spans="1:36" ht="12.75" x14ac:dyDescent="0.2">
      <c r="B7" s="886"/>
      <c r="C7" s="889"/>
      <c r="D7" s="26" t="s">
        <v>44</v>
      </c>
      <c r="E7" s="25">
        <v>59.61</v>
      </c>
      <c r="F7" s="22">
        <v>59.61</v>
      </c>
      <c r="G7" s="28"/>
      <c r="H7" s="29">
        <v>4</v>
      </c>
    </row>
    <row r="8" spans="1:36" ht="12.75" x14ac:dyDescent="0.2">
      <c r="B8" s="886"/>
      <c r="C8" s="889"/>
      <c r="D8" s="26" t="s">
        <v>45</v>
      </c>
      <c r="E8" s="25">
        <v>85444.62</v>
      </c>
      <c r="F8" s="22">
        <v>85444.62</v>
      </c>
      <c r="G8" s="28">
        <v>2160</v>
      </c>
      <c r="H8" s="29">
        <v>163203.93</v>
      </c>
    </row>
    <row r="9" spans="1:36" ht="12.75" x14ac:dyDescent="0.2">
      <c r="B9" s="886"/>
      <c r="C9" s="889"/>
      <c r="D9" s="32" t="s">
        <v>46</v>
      </c>
      <c r="E9" s="35">
        <v>3.03</v>
      </c>
      <c r="F9" s="33">
        <v>3.03</v>
      </c>
      <c r="G9" s="28"/>
      <c r="H9" s="34">
        <v>5.0999999999999997E-2</v>
      </c>
    </row>
    <row r="10" spans="1:36" ht="12.75" x14ac:dyDescent="0.2">
      <c r="B10" s="886"/>
      <c r="C10" s="889"/>
      <c r="D10" s="36" t="s">
        <v>47</v>
      </c>
      <c r="E10" s="40">
        <v>756.09</v>
      </c>
      <c r="F10" s="38">
        <v>756.09</v>
      </c>
      <c r="G10" s="39"/>
      <c r="H10" s="41">
        <v>1.8</v>
      </c>
    </row>
    <row r="11" spans="1:36" ht="12.75" x14ac:dyDescent="0.2">
      <c r="B11" s="886"/>
      <c r="C11" s="904"/>
      <c r="D11" s="108" t="s">
        <v>48</v>
      </c>
      <c r="E11" s="44">
        <f>SUM(E6:E10)</f>
        <v>362833.95</v>
      </c>
      <c r="F11" s="45">
        <f>SUM(F6:F10)</f>
        <v>362833.95</v>
      </c>
      <c r="G11" s="45">
        <f>SUM(G6:G10)</f>
        <v>2160</v>
      </c>
      <c r="H11" s="46">
        <f>SUM(H6:H10)</f>
        <v>206941.321</v>
      </c>
    </row>
    <row r="12" spans="1:36" ht="12.75" x14ac:dyDescent="0.2">
      <c r="B12" s="886"/>
      <c r="C12" s="888" t="s">
        <v>49</v>
      </c>
      <c r="D12" s="109" t="s">
        <v>43</v>
      </c>
      <c r="E12" s="37">
        <v>9077.93</v>
      </c>
      <c r="F12" s="48">
        <v>9077.93</v>
      </c>
      <c r="G12" s="49"/>
      <c r="H12" s="50">
        <v>1228.6199999999999</v>
      </c>
    </row>
    <row r="13" spans="1:36" ht="12.75" x14ac:dyDescent="0.2">
      <c r="B13" s="886"/>
      <c r="C13" s="889"/>
      <c r="D13" s="110" t="s">
        <v>44</v>
      </c>
      <c r="E13" s="27">
        <v>168.38</v>
      </c>
      <c r="F13" s="51">
        <v>168.38</v>
      </c>
      <c r="G13" s="22"/>
      <c r="H13" s="52">
        <v>64.760000000000005</v>
      </c>
    </row>
    <row r="14" spans="1:36" ht="12.75" x14ac:dyDescent="0.2">
      <c r="B14" s="886"/>
      <c r="C14" s="889"/>
      <c r="D14" s="111" t="s">
        <v>45</v>
      </c>
      <c r="E14" s="37">
        <v>12094.15</v>
      </c>
      <c r="F14" s="53">
        <v>12094.15</v>
      </c>
      <c r="G14" s="54"/>
      <c r="H14" s="41">
        <v>1772.55</v>
      </c>
      <c r="I14" s="119"/>
      <c r="J14" s="119"/>
    </row>
    <row r="15" spans="1:36" ht="12.75" x14ac:dyDescent="0.2">
      <c r="B15" s="886"/>
      <c r="C15" s="904"/>
      <c r="D15" s="108" t="s">
        <v>48</v>
      </c>
      <c r="E15" s="44">
        <f>SUM(E12:E14)</f>
        <v>21340.46</v>
      </c>
      <c r="F15" s="45">
        <f>SUM(F12:F14)</f>
        <v>21340.46</v>
      </c>
      <c r="G15" s="45"/>
      <c r="H15" s="55">
        <f>SUM(H12:H14)</f>
        <v>3065.93</v>
      </c>
      <c r="I15" s="119"/>
      <c r="J15" s="119"/>
    </row>
    <row r="16" spans="1:36" ht="12.75" x14ac:dyDescent="0.2">
      <c r="B16" s="933"/>
      <c r="C16" s="888" t="s">
        <v>50</v>
      </c>
      <c r="D16" s="47" t="s">
        <v>43</v>
      </c>
      <c r="E16" s="125">
        <f t="shared" ref="E16:F18" si="0">E6+E12</f>
        <v>285648.52999999997</v>
      </c>
      <c r="F16" s="57">
        <f t="shared" si="0"/>
        <v>285648.52999999997</v>
      </c>
      <c r="G16" s="57"/>
      <c r="H16" s="58">
        <f>H6+H12</f>
        <v>44960.160000000003</v>
      </c>
      <c r="I16" s="119"/>
      <c r="J16" s="119"/>
    </row>
    <row r="17" spans="2:10" ht="12.75" x14ac:dyDescent="0.2">
      <c r="B17" s="933"/>
      <c r="C17" s="889"/>
      <c r="D17" s="26" t="s">
        <v>44</v>
      </c>
      <c r="E17" s="25">
        <f t="shared" si="0"/>
        <v>227.99</v>
      </c>
      <c r="F17" s="22">
        <f t="shared" si="0"/>
        <v>227.99</v>
      </c>
      <c r="G17" s="22"/>
      <c r="H17" s="60">
        <f>H7+H13</f>
        <v>68.760000000000005</v>
      </c>
      <c r="I17" s="119"/>
      <c r="J17" s="119"/>
    </row>
    <row r="18" spans="2:10" ht="12.75" x14ac:dyDescent="0.2">
      <c r="B18" s="933"/>
      <c r="C18" s="889"/>
      <c r="D18" s="26" t="s">
        <v>45</v>
      </c>
      <c r="E18" s="126">
        <f t="shared" si="0"/>
        <v>97538.76999999999</v>
      </c>
      <c r="F18" s="51">
        <f t="shared" si="0"/>
        <v>97538.76999999999</v>
      </c>
      <c r="G18" s="22">
        <f>G8+G14</f>
        <v>2160</v>
      </c>
      <c r="H18" s="60">
        <f>H8+H14</f>
        <v>164976.47999999998</v>
      </c>
      <c r="I18" s="119"/>
      <c r="J18" s="119"/>
    </row>
    <row r="19" spans="2:10" ht="12.75" x14ac:dyDescent="0.2">
      <c r="B19" s="933"/>
      <c r="C19" s="889"/>
      <c r="D19" s="32" t="s">
        <v>46</v>
      </c>
      <c r="E19" s="127">
        <f>E9</f>
        <v>3.03</v>
      </c>
      <c r="F19" s="61">
        <f>F9</f>
        <v>3.03</v>
      </c>
      <c r="G19" s="22"/>
      <c r="H19" s="62">
        <f>H9</f>
        <v>5.0999999999999997E-2</v>
      </c>
      <c r="I19" s="119"/>
      <c r="J19" s="119"/>
    </row>
    <row r="20" spans="2:10" ht="12.75" x14ac:dyDescent="0.2">
      <c r="B20" s="933"/>
      <c r="C20" s="889"/>
      <c r="D20" s="36" t="s">
        <v>47</v>
      </c>
      <c r="E20" s="87">
        <f>E10</f>
        <v>756.09</v>
      </c>
      <c r="F20" s="39">
        <f>F10</f>
        <v>756.09</v>
      </c>
      <c r="G20" s="39"/>
      <c r="H20" s="64">
        <f>H10</f>
        <v>1.8</v>
      </c>
      <c r="I20" s="119"/>
      <c r="J20" s="119"/>
    </row>
    <row r="21" spans="2:10" ht="12.75" x14ac:dyDescent="0.2">
      <c r="B21" s="934"/>
      <c r="C21" s="904"/>
      <c r="D21" s="65" t="s">
        <v>48</v>
      </c>
      <c r="E21" s="69">
        <f>E11+E15</f>
        <v>384174.41000000003</v>
      </c>
      <c r="F21" s="67">
        <f>F11+F15</f>
        <v>384174.41000000003</v>
      </c>
      <c r="G21" s="67">
        <f>G11+G15</f>
        <v>2160</v>
      </c>
      <c r="H21" s="68">
        <f>H11+H15</f>
        <v>210007.25099999999</v>
      </c>
      <c r="I21" s="128"/>
      <c r="J21" s="119"/>
    </row>
    <row r="22" spans="2:10" ht="12.75" x14ac:dyDescent="0.2">
      <c r="B22" s="885" t="s">
        <v>51</v>
      </c>
      <c r="C22" s="888" t="s">
        <v>52</v>
      </c>
      <c r="D22" s="47" t="s">
        <v>43</v>
      </c>
      <c r="E22" s="71">
        <v>47686.19</v>
      </c>
      <c r="F22" s="71">
        <v>46765.38</v>
      </c>
      <c r="G22" s="72">
        <v>1288.94</v>
      </c>
      <c r="H22" s="73">
        <v>16303.04</v>
      </c>
      <c r="I22" s="119"/>
      <c r="J22" s="119"/>
    </row>
    <row r="23" spans="2:10" ht="12.75" x14ac:dyDescent="0.2">
      <c r="B23" s="886"/>
      <c r="C23" s="889"/>
      <c r="D23" s="36" t="s">
        <v>44</v>
      </c>
      <c r="E23" s="53">
        <v>26.8</v>
      </c>
      <c r="F23" s="53">
        <v>26.8</v>
      </c>
      <c r="G23" s="39"/>
      <c r="H23" s="41">
        <v>1.1000000000000001</v>
      </c>
      <c r="I23" s="119"/>
      <c r="J23" s="119"/>
    </row>
    <row r="24" spans="2:10" ht="13.5" thickBot="1" x14ac:dyDescent="0.25">
      <c r="B24" s="886"/>
      <c r="C24" s="889"/>
      <c r="D24" s="113" t="s">
        <v>48</v>
      </c>
      <c r="E24" s="75">
        <f>SUM(E22:E23)</f>
        <v>47712.990000000005</v>
      </c>
      <c r="F24" s="76">
        <f>SUM(F22:F23)</f>
        <v>46792.18</v>
      </c>
      <c r="G24" s="76">
        <f>SUM(G22:G23)</f>
        <v>1288.94</v>
      </c>
      <c r="H24" s="77">
        <f>SUM(H22:H23)</f>
        <v>16304.140000000001</v>
      </c>
      <c r="I24" s="119"/>
      <c r="J24" s="119"/>
    </row>
    <row r="25" spans="2:10" ht="14.25" customHeight="1" thickTop="1" x14ac:dyDescent="0.2">
      <c r="B25" s="891" t="s">
        <v>53</v>
      </c>
      <c r="C25" s="892"/>
      <c r="D25" s="78" t="s">
        <v>43</v>
      </c>
      <c r="E25" s="83">
        <f>E16+E22</f>
        <v>333334.71999999997</v>
      </c>
      <c r="F25" s="80">
        <f>F16+F22</f>
        <v>332413.90999999997</v>
      </c>
      <c r="G25" s="80">
        <f>G16+G22</f>
        <v>1288.94</v>
      </c>
      <c r="H25" s="81">
        <f>H16+H22</f>
        <v>61263.200000000004</v>
      </c>
      <c r="I25" s="119"/>
      <c r="J25" s="119"/>
    </row>
    <row r="26" spans="2:10" ht="12.75" x14ac:dyDescent="0.2">
      <c r="B26" s="893"/>
      <c r="C26" s="894"/>
      <c r="D26" s="84" t="s">
        <v>44</v>
      </c>
      <c r="E26" s="25">
        <f>E17+E23</f>
        <v>254.79000000000002</v>
      </c>
      <c r="F26" s="22">
        <f>F17+F23</f>
        <v>254.79000000000002</v>
      </c>
      <c r="G26" s="22"/>
      <c r="H26" s="60">
        <f>H17+H23</f>
        <v>69.86</v>
      </c>
      <c r="I26" s="119"/>
      <c r="J26" s="119"/>
    </row>
    <row r="27" spans="2:10" ht="12.75" x14ac:dyDescent="0.2">
      <c r="B27" s="893"/>
      <c r="C27" s="894"/>
      <c r="D27" s="84" t="s">
        <v>45</v>
      </c>
      <c r="E27" s="35">
        <f t="shared" ref="E27:F29" si="1">E18</f>
        <v>97538.76999999999</v>
      </c>
      <c r="F27" s="33">
        <f t="shared" si="1"/>
        <v>97538.76999999999</v>
      </c>
      <c r="G27" s="22">
        <f>G18</f>
        <v>2160</v>
      </c>
      <c r="H27" s="60">
        <f>H18</f>
        <v>164976.47999999998</v>
      </c>
    </row>
    <row r="28" spans="2:10" ht="12.75" x14ac:dyDescent="0.2">
      <c r="B28" s="893"/>
      <c r="C28" s="894"/>
      <c r="D28" s="114" t="s">
        <v>46</v>
      </c>
      <c r="E28" s="115">
        <f t="shared" si="1"/>
        <v>3.03</v>
      </c>
      <c r="F28" s="85">
        <f t="shared" si="1"/>
        <v>3.03</v>
      </c>
      <c r="G28" s="33"/>
      <c r="H28" s="86">
        <f>H19</f>
        <v>5.0999999999999997E-2</v>
      </c>
    </row>
    <row r="29" spans="2:10" ht="12.75" x14ac:dyDescent="0.2">
      <c r="B29" s="893"/>
      <c r="C29" s="894"/>
      <c r="D29" s="116" t="s">
        <v>47</v>
      </c>
      <c r="E29" s="35">
        <f t="shared" si="1"/>
        <v>756.09</v>
      </c>
      <c r="F29" s="33">
        <f t="shared" si="1"/>
        <v>756.09</v>
      </c>
      <c r="G29" s="90"/>
      <c r="H29" s="91">
        <f>H20</f>
        <v>1.8</v>
      </c>
    </row>
    <row r="30" spans="2:10" ht="14.25" customHeight="1" thickBot="1" x14ac:dyDescent="0.25">
      <c r="B30" s="895"/>
      <c r="C30" s="896"/>
      <c r="D30" s="117" t="s">
        <v>50</v>
      </c>
      <c r="E30" s="118">
        <f>SUM(E25:E29)</f>
        <v>431887.39999999997</v>
      </c>
      <c r="F30" s="94">
        <f>SUM(F25:F29)</f>
        <v>430966.59</v>
      </c>
      <c r="G30" s="94">
        <f>SUM(G25:G29)</f>
        <v>3448.94</v>
      </c>
      <c r="H30" s="95">
        <f>SUM(H25:H29)</f>
        <v>226311.39099999997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9" t="s">
        <v>55</v>
      </c>
      <c r="C33" s="100"/>
      <c r="D33" s="100"/>
      <c r="E33" s="100"/>
      <c r="F33" s="120"/>
      <c r="G33" s="100"/>
      <c r="H33" s="100"/>
    </row>
    <row r="34" spans="2:8" ht="12.75" x14ac:dyDescent="0.2">
      <c r="B34" s="129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9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9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9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9" t="s">
        <v>60</v>
      </c>
      <c r="C38" s="100"/>
      <c r="D38" s="100"/>
      <c r="E38" s="100"/>
      <c r="F38" s="100"/>
      <c r="G38" s="123"/>
      <c r="H38" s="100"/>
    </row>
  </sheetData>
  <mergeCells count="15">
    <mergeCell ref="B1:H1"/>
    <mergeCell ref="E3:H3"/>
    <mergeCell ref="B4:B5"/>
    <mergeCell ref="C4:C5"/>
    <mergeCell ref="D4:D5"/>
    <mergeCell ref="E4:F4"/>
    <mergeCell ref="G4:H4"/>
    <mergeCell ref="B25:C30"/>
    <mergeCell ref="J5:N5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1200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103" customWidth="1"/>
    <col min="10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5" width="5.28515625" style="103" customWidth="1"/>
    <col min="266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1" width="5.28515625" style="103" customWidth="1"/>
    <col min="522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7" width="5.28515625" style="103" customWidth="1"/>
    <col min="778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3" width="5.28515625" style="103" customWidth="1"/>
    <col min="1034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89" width="5.28515625" style="103" customWidth="1"/>
    <col min="1290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5" width="5.28515625" style="103" customWidth="1"/>
    <col min="1546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1" width="5.28515625" style="103" customWidth="1"/>
    <col min="1802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7" width="5.28515625" style="103" customWidth="1"/>
    <col min="2058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3" width="5.28515625" style="103" customWidth="1"/>
    <col min="2314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69" width="5.28515625" style="103" customWidth="1"/>
    <col min="2570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5" width="5.28515625" style="103" customWidth="1"/>
    <col min="2826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1" width="5.28515625" style="103" customWidth="1"/>
    <col min="3082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7" width="5.28515625" style="103" customWidth="1"/>
    <col min="3338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3" width="5.28515625" style="103" customWidth="1"/>
    <col min="3594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49" width="5.28515625" style="103" customWidth="1"/>
    <col min="3850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5" width="5.28515625" style="103" customWidth="1"/>
    <col min="4106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1" width="5.28515625" style="103" customWidth="1"/>
    <col min="4362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7" width="5.28515625" style="103" customWidth="1"/>
    <col min="4618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3" width="5.28515625" style="103" customWidth="1"/>
    <col min="4874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29" width="5.28515625" style="103" customWidth="1"/>
    <col min="5130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5" width="5.28515625" style="103" customWidth="1"/>
    <col min="5386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1" width="5.28515625" style="103" customWidth="1"/>
    <col min="5642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7" width="5.28515625" style="103" customWidth="1"/>
    <col min="5898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3" width="5.28515625" style="103" customWidth="1"/>
    <col min="6154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09" width="5.28515625" style="103" customWidth="1"/>
    <col min="6410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5" width="5.28515625" style="103" customWidth="1"/>
    <col min="6666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1" width="5.28515625" style="103" customWidth="1"/>
    <col min="6922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7" width="5.28515625" style="103" customWidth="1"/>
    <col min="7178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3" width="5.28515625" style="103" customWidth="1"/>
    <col min="7434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89" width="5.28515625" style="103" customWidth="1"/>
    <col min="7690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5" width="5.28515625" style="103" customWidth="1"/>
    <col min="7946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1" width="5.28515625" style="103" customWidth="1"/>
    <col min="8202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7" width="5.28515625" style="103" customWidth="1"/>
    <col min="8458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3" width="5.28515625" style="103" customWidth="1"/>
    <col min="8714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69" width="5.28515625" style="103" customWidth="1"/>
    <col min="8970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5" width="5.28515625" style="103" customWidth="1"/>
    <col min="9226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1" width="5.28515625" style="103" customWidth="1"/>
    <col min="9482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7" width="5.28515625" style="103" customWidth="1"/>
    <col min="9738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3" width="5.28515625" style="103" customWidth="1"/>
    <col min="9994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49" width="5.28515625" style="103" customWidth="1"/>
    <col min="10250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5" width="5.28515625" style="103" customWidth="1"/>
    <col min="10506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1" width="5.28515625" style="103" customWidth="1"/>
    <col min="10762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7" width="5.28515625" style="103" customWidth="1"/>
    <col min="11018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3" width="5.28515625" style="103" customWidth="1"/>
    <col min="11274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29" width="5.28515625" style="103" customWidth="1"/>
    <col min="11530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5" width="5.28515625" style="103" customWidth="1"/>
    <col min="11786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1" width="5.28515625" style="103" customWidth="1"/>
    <col min="12042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7" width="5.28515625" style="103" customWidth="1"/>
    <col min="12298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3" width="5.28515625" style="103" customWidth="1"/>
    <col min="12554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09" width="5.28515625" style="103" customWidth="1"/>
    <col min="12810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5" width="5.28515625" style="103" customWidth="1"/>
    <col min="13066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1" width="5.28515625" style="103" customWidth="1"/>
    <col min="13322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7" width="5.28515625" style="103" customWidth="1"/>
    <col min="13578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3" width="5.28515625" style="103" customWidth="1"/>
    <col min="13834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89" width="5.28515625" style="103" customWidth="1"/>
    <col min="14090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5" width="5.28515625" style="103" customWidth="1"/>
    <col min="14346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1" width="5.28515625" style="103" customWidth="1"/>
    <col min="14602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7" width="5.28515625" style="103" customWidth="1"/>
    <col min="14858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3" width="5.28515625" style="103" customWidth="1"/>
    <col min="15114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69" width="5.28515625" style="103" customWidth="1"/>
    <col min="15370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5" width="5.28515625" style="103" customWidth="1"/>
    <col min="15626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1" width="5.28515625" style="103" customWidth="1"/>
    <col min="15882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7" width="5.28515625" style="103" customWidth="1"/>
    <col min="16138" max="16384" width="11.42578125" style="103"/>
  </cols>
  <sheetData>
    <row r="1" spans="1:14" s="12" customFormat="1" ht="36.75" customHeight="1" x14ac:dyDescent="0.2">
      <c r="B1" s="907" t="s">
        <v>65</v>
      </c>
      <c r="C1" s="907"/>
      <c r="D1" s="907"/>
      <c r="E1" s="907"/>
      <c r="F1" s="907"/>
      <c r="G1" s="907"/>
      <c r="H1" s="907"/>
    </row>
    <row r="2" spans="1:14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14" s="15" customFormat="1" ht="22.15" customHeight="1" thickTop="1" thickBot="1" x14ac:dyDescent="0.25">
      <c r="A3" s="12"/>
      <c r="B3" s="14"/>
      <c r="C3" s="14"/>
      <c r="D3" s="14"/>
      <c r="E3" s="908">
        <v>2012</v>
      </c>
      <c r="F3" s="909"/>
      <c r="G3" s="909"/>
      <c r="H3" s="910"/>
      <c r="I3" s="12"/>
      <c r="J3" s="12"/>
    </row>
    <row r="4" spans="1:14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14" ht="89.25" customHeight="1" thickBot="1" x14ac:dyDescent="0.25">
      <c r="B5" s="928"/>
      <c r="C5" s="930"/>
      <c r="D5" s="936"/>
      <c r="E5" s="19" t="s">
        <v>37</v>
      </c>
      <c r="F5" s="17" t="s">
        <v>38</v>
      </c>
      <c r="G5" s="17" t="s">
        <v>39</v>
      </c>
      <c r="H5" s="18" t="s">
        <v>40</v>
      </c>
      <c r="I5" s="124"/>
      <c r="J5" s="937"/>
      <c r="K5" s="938"/>
      <c r="L5" s="938"/>
      <c r="M5" s="939"/>
      <c r="N5" s="939"/>
    </row>
    <row r="6" spans="1:14" ht="13.5" thickTop="1" x14ac:dyDescent="0.2">
      <c r="B6" s="886" t="s">
        <v>41</v>
      </c>
      <c r="C6" s="889" t="s">
        <v>42</v>
      </c>
      <c r="D6" s="20" t="s">
        <v>43</v>
      </c>
      <c r="E6" s="25">
        <f>258630830.73/1000</f>
        <v>258630.83072999999</v>
      </c>
      <c r="F6" s="22">
        <f>258630830.73/1000</f>
        <v>258630.83072999999</v>
      </c>
      <c r="G6" s="23"/>
      <c r="H6" s="24">
        <f>41127051.92/1000</f>
        <v>41127.051920000005</v>
      </c>
      <c r="I6" s="107"/>
    </row>
    <row r="7" spans="1:14" ht="12.75" x14ac:dyDescent="0.2">
      <c r="B7" s="886"/>
      <c r="C7" s="889"/>
      <c r="D7" s="26" t="s">
        <v>44</v>
      </c>
      <c r="E7" s="25">
        <f>902804.72/1000</f>
        <v>902.80471999999997</v>
      </c>
      <c r="F7" s="22">
        <f>902804.72/1000</f>
        <v>902.80471999999997</v>
      </c>
      <c r="G7" s="28"/>
      <c r="H7" s="29">
        <f>33824.86/1000</f>
        <v>33.824860000000001</v>
      </c>
    </row>
    <row r="8" spans="1:14" ht="12.75" x14ac:dyDescent="0.2">
      <c r="B8" s="886"/>
      <c r="C8" s="889"/>
      <c r="D8" s="26" t="s">
        <v>45</v>
      </c>
      <c r="E8" s="25">
        <f>107357418.05/1000</f>
        <v>107357.41804999999</v>
      </c>
      <c r="F8" s="22">
        <f>107357418.05/1000</f>
        <v>107357.41804999999</v>
      </c>
      <c r="G8" s="28"/>
      <c r="H8" s="29">
        <f>205245529.22/1000</f>
        <v>205245.52922</v>
      </c>
    </row>
    <row r="9" spans="1:14" ht="12.75" x14ac:dyDescent="0.2">
      <c r="B9" s="886"/>
      <c r="C9" s="889"/>
      <c r="D9" s="32" t="s">
        <v>46</v>
      </c>
      <c r="E9" s="35">
        <f>1000/1000</f>
        <v>1</v>
      </c>
      <c r="F9" s="33">
        <f>1000/1000</f>
        <v>1</v>
      </c>
      <c r="G9" s="28"/>
      <c r="H9" s="34">
        <f>6/1000</f>
        <v>6.0000000000000001E-3</v>
      </c>
    </row>
    <row r="10" spans="1:14" ht="12.75" x14ac:dyDescent="0.2">
      <c r="B10" s="886"/>
      <c r="C10" s="889"/>
      <c r="D10" s="36" t="s">
        <v>47</v>
      </c>
      <c r="E10" s="40">
        <f>699955.7/1000</f>
        <v>699.95569999999998</v>
      </c>
      <c r="F10" s="38">
        <f>699955.7/1000</f>
        <v>699.95569999999998</v>
      </c>
      <c r="G10" s="39"/>
      <c r="H10" s="41">
        <f>2280.6/1000</f>
        <v>2.2805999999999997</v>
      </c>
    </row>
    <row r="11" spans="1:14" ht="12.75" x14ac:dyDescent="0.2">
      <c r="B11" s="886"/>
      <c r="C11" s="904"/>
      <c r="D11" s="108" t="s">
        <v>48</v>
      </c>
      <c r="E11" s="44">
        <f>SUM(E6:E10)</f>
        <v>367592.00919999997</v>
      </c>
      <c r="F11" s="45">
        <f>SUM(F6:F10)</f>
        <v>367592.00919999997</v>
      </c>
      <c r="G11" s="45"/>
      <c r="H11" s="46">
        <f>SUM(H6:H10)</f>
        <v>246408.69260000001</v>
      </c>
    </row>
    <row r="12" spans="1:14" ht="12.75" x14ac:dyDescent="0.2">
      <c r="B12" s="886"/>
      <c r="C12" s="888" t="s">
        <v>49</v>
      </c>
      <c r="D12" s="109" t="s">
        <v>43</v>
      </c>
      <c r="E12" s="37">
        <f>13659714.75/1000</f>
        <v>13659.714749999999</v>
      </c>
      <c r="F12" s="48">
        <f>13659714.75/1000</f>
        <v>13659.714749999999</v>
      </c>
      <c r="G12" s="49"/>
      <c r="H12" s="50">
        <f>1775614.4/1000</f>
        <v>1775.6143999999999</v>
      </c>
    </row>
    <row r="13" spans="1:14" ht="12.75" x14ac:dyDescent="0.2">
      <c r="B13" s="886"/>
      <c r="C13" s="889"/>
      <c r="D13" s="110" t="s">
        <v>44</v>
      </c>
      <c r="E13" s="27">
        <f>338000/1000</f>
        <v>338</v>
      </c>
      <c r="F13" s="51">
        <f>338000/1000</f>
        <v>338</v>
      </c>
      <c r="G13" s="22"/>
      <c r="H13" s="52">
        <f>130000/1000</f>
        <v>130</v>
      </c>
    </row>
    <row r="14" spans="1:14" ht="12.75" x14ac:dyDescent="0.2">
      <c r="B14" s="886"/>
      <c r="C14" s="889"/>
      <c r="D14" s="111" t="s">
        <v>45</v>
      </c>
      <c r="E14" s="37">
        <f>8679595.43/1000</f>
        <v>8679.5954299999994</v>
      </c>
      <c r="F14" s="53">
        <f>8679595.43/1000</f>
        <v>8679.5954299999994</v>
      </c>
      <c r="G14" s="54"/>
      <c r="H14" s="41">
        <f>1517314.95/1000</f>
        <v>1517.31495</v>
      </c>
      <c r="I14" s="119"/>
      <c r="J14" s="119"/>
    </row>
    <row r="15" spans="1:14" ht="12.75" x14ac:dyDescent="0.2">
      <c r="B15" s="886"/>
      <c r="C15" s="904"/>
      <c r="D15" s="108" t="s">
        <v>48</v>
      </c>
      <c r="E15" s="44">
        <f>SUM(E12:E14)</f>
        <v>22677.31018</v>
      </c>
      <c r="F15" s="45">
        <f>SUM(F12:F14)</f>
        <v>22677.31018</v>
      </c>
      <c r="G15" s="45"/>
      <c r="H15" s="55">
        <f>SUM(H12:H14)</f>
        <v>3422.9293499999999</v>
      </c>
      <c r="I15" s="119"/>
      <c r="J15" s="119"/>
    </row>
    <row r="16" spans="1:14" ht="12.75" x14ac:dyDescent="0.2">
      <c r="B16" s="933"/>
      <c r="C16" s="888" t="s">
        <v>50</v>
      </c>
      <c r="D16" s="47" t="s">
        <v>43</v>
      </c>
      <c r="E16" s="125">
        <f t="shared" ref="E16:F18" si="0">E6+E12</f>
        <v>272290.54547999997</v>
      </c>
      <c r="F16" s="57">
        <f t="shared" si="0"/>
        <v>272290.54547999997</v>
      </c>
      <c r="G16" s="57"/>
      <c r="H16" s="58">
        <f>H6+H12</f>
        <v>42902.666320000004</v>
      </c>
      <c r="I16" s="119"/>
      <c r="J16" s="119"/>
    </row>
    <row r="17" spans="2:10" ht="12.75" x14ac:dyDescent="0.2">
      <c r="B17" s="933"/>
      <c r="C17" s="889"/>
      <c r="D17" s="26" t="s">
        <v>44</v>
      </c>
      <c r="E17" s="25">
        <f t="shared" si="0"/>
        <v>1240.8047200000001</v>
      </c>
      <c r="F17" s="22">
        <f t="shared" si="0"/>
        <v>1240.8047200000001</v>
      </c>
      <c r="G17" s="22"/>
      <c r="H17" s="60">
        <f>H7+H13</f>
        <v>163.82486</v>
      </c>
      <c r="I17" s="119"/>
      <c r="J17" s="119"/>
    </row>
    <row r="18" spans="2:10" ht="12.75" x14ac:dyDescent="0.2">
      <c r="B18" s="933"/>
      <c r="C18" s="889"/>
      <c r="D18" s="26" t="s">
        <v>45</v>
      </c>
      <c r="E18" s="126">
        <f t="shared" si="0"/>
        <v>116037.01347999999</v>
      </c>
      <c r="F18" s="51">
        <f t="shared" si="0"/>
        <v>116037.01347999999</v>
      </c>
      <c r="G18" s="22"/>
      <c r="H18" s="60">
        <f>H8+H14</f>
        <v>206762.84417</v>
      </c>
      <c r="I18" s="119"/>
      <c r="J18" s="119"/>
    </row>
    <row r="19" spans="2:10" ht="12.75" x14ac:dyDescent="0.2">
      <c r="B19" s="933"/>
      <c r="C19" s="889"/>
      <c r="D19" s="32" t="s">
        <v>46</v>
      </c>
      <c r="E19" s="127">
        <f>E9</f>
        <v>1</v>
      </c>
      <c r="F19" s="61">
        <f>F9</f>
        <v>1</v>
      </c>
      <c r="G19" s="22"/>
      <c r="H19" s="62">
        <f>H9</f>
        <v>6.0000000000000001E-3</v>
      </c>
      <c r="I19" s="119"/>
      <c r="J19" s="119"/>
    </row>
    <row r="20" spans="2:10" ht="12.75" x14ac:dyDescent="0.2">
      <c r="B20" s="933"/>
      <c r="C20" s="889"/>
      <c r="D20" s="36" t="s">
        <v>47</v>
      </c>
      <c r="E20" s="87">
        <f>E10</f>
        <v>699.95569999999998</v>
      </c>
      <c r="F20" s="39">
        <f>F10</f>
        <v>699.95569999999998</v>
      </c>
      <c r="G20" s="39"/>
      <c r="H20" s="64">
        <f>H10</f>
        <v>2.2805999999999997</v>
      </c>
      <c r="I20" s="119"/>
      <c r="J20" s="119"/>
    </row>
    <row r="21" spans="2:10" ht="12.75" x14ac:dyDescent="0.2">
      <c r="B21" s="934"/>
      <c r="C21" s="904"/>
      <c r="D21" s="65" t="s">
        <v>48</v>
      </c>
      <c r="E21" s="69">
        <f>E11+E15</f>
        <v>390269.31938</v>
      </c>
      <c r="F21" s="67">
        <f>F11+F15</f>
        <v>390269.31938</v>
      </c>
      <c r="G21" s="67"/>
      <c r="H21" s="68">
        <f>H11+H15</f>
        <v>249831.62195</v>
      </c>
      <c r="I21" s="128"/>
      <c r="J21" s="119"/>
    </row>
    <row r="22" spans="2:10" ht="12.75" x14ac:dyDescent="0.2">
      <c r="B22" s="885" t="s">
        <v>51</v>
      </c>
      <c r="C22" s="888" t="s">
        <v>52</v>
      </c>
      <c r="D22" s="47" t="s">
        <v>43</v>
      </c>
      <c r="E22" s="71">
        <f>45351717.96/1000</f>
        <v>45351.717960000002</v>
      </c>
      <c r="F22" s="71">
        <f>44238107.28/1000</f>
        <v>44238.107280000004</v>
      </c>
      <c r="G22" s="72">
        <v>1849.1208999999999</v>
      </c>
      <c r="H22" s="73">
        <f>16852091.7/1000</f>
        <v>16852.091700000001</v>
      </c>
      <c r="I22" s="119"/>
      <c r="J22" s="119"/>
    </row>
    <row r="23" spans="2:10" ht="12.75" x14ac:dyDescent="0.2">
      <c r="B23" s="886"/>
      <c r="C23" s="889"/>
      <c r="D23" s="36" t="s">
        <v>44</v>
      </c>
      <c r="E23" s="53">
        <f>11800/1000</f>
        <v>11.8</v>
      </c>
      <c r="F23" s="53">
        <f>11800/1000</f>
        <v>11.8</v>
      </c>
      <c r="G23" s="39"/>
      <c r="H23" s="41">
        <f>600/1000</f>
        <v>0.6</v>
      </c>
      <c r="I23" s="119"/>
      <c r="J23" s="119"/>
    </row>
    <row r="24" spans="2:10" ht="13.5" thickBot="1" x14ac:dyDescent="0.25">
      <c r="B24" s="886"/>
      <c r="C24" s="889"/>
      <c r="D24" s="113" t="s">
        <v>48</v>
      </c>
      <c r="E24" s="75">
        <f>SUM(E22:E23)</f>
        <v>45363.517960000005</v>
      </c>
      <c r="F24" s="76">
        <f>SUM(F22:F23)</f>
        <v>44249.907280000007</v>
      </c>
      <c r="G24" s="76">
        <f>SUM(G22:G23)</f>
        <v>1849.1208999999999</v>
      </c>
      <c r="H24" s="77">
        <f>SUM(H22:H23)</f>
        <v>16852.691699999999</v>
      </c>
      <c r="I24" s="119"/>
      <c r="J24" s="119"/>
    </row>
    <row r="25" spans="2:10" ht="14.25" customHeight="1" thickTop="1" x14ac:dyDescent="0.2">
      <c r="B25" s="891" t="s">
        <v>53</v>
      </c>
      <c r="C25" s="892"/>
      <c r="D25" s="78" t="s">
        <v>43</v>
      </c>
      <c r="E25" s="83">
        <f>E16+E22</f>
        <v>317642.26343999995</v>
      </c>
      <c r="F25" s="80">
        <f>F16+F22</f>
        <v>316528.65275999997</v>
      </c>
      <c r="G25" s="80">
        <f>G22</f>
        <v>1849.1208999999999</v>
      </c>
      <c r="H25" s="81">
        <f>H16+H22</f>
        <v>59754.758020000008</v>
      </c>
      <c r="I25" s="119"/>
      <c r="J25" s="119"/>
    </row>
    <row r="26" spans="2:10" ht="12.75" x14ac:dyDescent="0.2">
      <c r="B26" s="893"/>
      <c r="C26" s="894"/>
      <c r="D26" s="84" t="s">
        <v>44</v>
      </c>
      <c r="E26" s="25">
        <f>E17+E23</f>
        <v>1252.60472</v>
      </c>
      <c r="F26" s="22">
        <f>F17+F23</f>
        <v>1252.60472</v>
      </c>
      <c r="G26" s="22"/>
      <c r="H26" s="60">
        <f>H17+H23</f>
        <v>164.42486</v>
      </c>
      <c r="I26" s="119"/>
      <c r="J26" s="119"/>
    </row>
    <row r="27" spans="2:10" ht="12.75" x14ac:dyDescent="0.2">
      <c r="B27" s="893"/>
      <c r="C27" s="894"/>
      <c r="D27" s="84" t="s">
        <v>45</v>
      </c>
      <c r="E27" s="35">
        <f t="shared" ref="E27:F29" si="1">E18</f>
        <v>116037.01347999999</v>
      </c>
      <c r="F27" s="33">
        <f t="shared" si="1"/>
        <v>116037.01347999999</v>
      </c>
      <c r="G27" s="22"/>
      <c r="H27" s="60">
        <f>H18</f>
        <v>206762.84417</v>
      </c>
    </row>
    <row r="28" spans="2:10" ht="12.75" x14ac:dyDescent="0.2">
      <c r="B28" s="893"/>
      <c r="C28" s="894"/>
      <c r="D28" s="114" t="s">
        <v>46</v>
      </c>
      <c r="E28" s="115">
        <f t="shared" si="1"/>
        <v>1</v>
      </c>
      <c r="F28" s="85">
        <f t="shared" si="1"/>
        <v>1</v>
      </c>
      <c r="G28" s="33"/>
      <c r="H28" s="86">
        <f>H19</f>
        <v>6.0000000000000001E-3</v>
      </c>
    </row>
    <row r="29" spans="2:10" ht="12.75" x14ac:dyDescent="0.2">
      <c r="B29" s="893"/>
      <c r="C29" s="894"/>
      <c r="D29" s="116" t="s">
        <v>47</v>
      </c>
      <c r="E29" s="35">
        <f t="shared" si="1"/>
        <v>699.95569999999998</v>
      </c>
      <c r="F29" s="33">
        <f t="shared" si="1"/>
        <v>699.95569999999998</v>
      </c>
      <c r="G29" s="90"/>
      <c r="H29" s="91">
        <f>H20</f>
        <v>2.2805999999999997</v>
      </c>
    </row>
    <row r="30" spans="2:10" ht="14.25" customHeight="1" thickBot="1" x14ac:dyDescent="0.25">
      <c r="B30" s="895"/>
      <c r="C30" s="896"/>
      <c r="D30" s="117" t="s">
        <v>50</v>
      </c>
      <c r="E30" s="118">
        <f>SUM(E25:E29)</f>
        <v>435632.83733999991</v>
      </c>
      <c r="F30" s="94">
        <f>SUM(F25:F29)</f>
        <v>434519.22665999999</v>
      </c>
      <c r="G30" s="94">
        <f>SUM(G25:G29)</f>
        <v>1849.1208999999999</v>
      </c>
      <c r="H30" s="95">
        <f>SUM(H25:H29)</f>
        <v>266684.31365000003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9" t="s">
        <v>55</v>
      </c>
      <c r="C33" s="100"/>
      <c r="D33" s="100"/>
      <c r="E33" s="100"/>
      <c r="F33" s="120"/>
      <c r="G33" s="100"/>
      <c r="H33" s="100"/>
    </row>
    <row r="34" spans="2:8" ht="12.75" x14ac:dyDescent="0.2">
      <c r="B34" s="129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9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9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9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9" t="s">
        <v>60</v>
      </c>
      <c r="C38" s="100"/>
      <c r="D38" s="100"/>
      <c r="E38" s="100"/>
      <c r="F38" s="100"/>
      <c r="G38" s="123"/>
      <c r="H38" s="100"/>
    </row>
  </sheetData>
  <mergeCells count="15">
    <mergeCell ref="B1:H1"/>
    <mergeCell ref="E3:H3"/>
    <mergeCell ref="B4:B5"/>
    <mergeCell ref="C4:C5"/>
    <mergeCell ref="D4:D5"/>
    <mergeCell ref="E4:F4"/>
    <mergeCell ref="G4:H4"/>
    <mergeCell ref="B25:C30"/>
    <mergeCell ref="J5:N5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3" s="12" customFormat="1" ht="36.75" customHeight="1" x14ac:dyDescent="0.2">
      <c r="B1" s="907" t="s">
        <v>66</v>
      </c>
      <c r="C1" s="907"/>
      <c r="D1" s="907"/>
      <c r="E1" s="907"/>
      <c r="F1" s="907"/>
      <c r="G1" s="907"/>
      <c r="H1" s="907"/>
    </row>
    <row r="2" spans="1:233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3" ht="22.15" customHeight="1" thickTop="1" thickBot="1" x14ac:dyDescent="0.25">
      <c r="A3" s="12"/>
      <c r="B3" s="14"/>
      <c r="C3" s="14"/>
      <c r="D3" s="14"/>
      <c r="E3" s="908">
        <v>2011</v>
      </c>
      <c r="F3" s="909"/>
      <c r="G3" s="909"/>
      <c r="H3" s="910"/>
      <c r="I3" s="12"/>
      <c r="J3" s="12"/>
    </row>
    <row r="4" spans="1:233" ht="15.75" customHeight="1" thickTop="1" x14ac:dyDescent="0.2">
      <c r="A4" s="12"/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  <c r="I4" s="12"/>
      <c r="J4" s="12"/>
    </row>
    <row r="5" spans="1:233" ht="89.25" customHeight="1" thickBot="1" x14ac:dyDescent="0.25">
      <c r="A5" s="12"/>
      <c r="B5" s="928"/>
      <c r="C5" s="930"/>
      <c r="D5" s="936"/>
      <c r="E5" s="19" t="s">
        <v>37</v>
      </c>
      <c r="F5" s="17" t="s">
        <v>38</v>
      </c>
      <c r="G5" s="17" t="s">
        <v>39</v>
      </c>
      <c r="H5" s="18" t="s">
        <v>40</v>
      </c>
      <c r="I5" s="12"/>
      <c r="J5" s="12"/>
    </row>
    <row r="6" spans="1:233" ht="14.25" customHeight="1" thickTop="1" x14ac:dyDescent="0.2">
      <c r="A6" s="12"/>
      <c r="B6" s="886" t="s">
        <v>41</v>
      </c>
      <c r="C6" s="889" t="s">
        <v>42</v>
      </c>
      <c r="D6" s="131" t="s">
        <v>43</v>
      </c>
      <c r="E6" s="21">
        <v>250864.41836000001</v>
      </c>
      <c r="F6" s="22">
        <f>250864418.36/1000</f>
        <v>250864.41836000001</v>
      </c>
      <c r="G6" s="23"/>
      <c r="H6" s="24">
        <f>42576890.29/1000</f>
        <v>42576.890289999996</v>
      </c>
      <c r="I6" s="12"/>
      <c r="J6" s="30"/>
    </row>
    <row r="7" spans="1:233" x14ac:dyDescent="0.2">
      <c r="A7" s="12"/>
      <c r="B7" s="886"/>
      <c r="C7" s="889"/>
      <c r="D7" s="110" t="s">
        <v>44</v>
      </c>
      <c r="E7" s="27">
        <v>943.20911000000001</v>
      </c>
      <c r="F7" s="22">
        <f>943209.11/1000</f>
        <v>943.20911000000001</v>
      </c>
      <c r="G7" s="28"/>
      <c r="H7" s="29">
        <f>38041/1000</f>
        <v>38.040999999999997</v>
      </c>
      <c r="I7" s="12"/>
      <c r="J7" s="132"/>
    </row>
    <row r="8" spans="1:233" s="31" customFormat="1" x14ac:dyDescent="0.2">
      <c r="A8" s="30"/>
      <c r="B8" s="886"/>
      <c r="C8" s="889"/>
      <c r="D8" s="110" t="s">
        <v>45</v>
      </c>
      <c r="E8" s="27">
        <f>F8</f>
        <v>121608.19118000001</v>
      </c>
      <c r="F8" s="22">
        <f>121608191.18/1000</f>
        <v>121608.19118000001</v>
      </c>
      <c r="G8" s="28"/>
      <c r="H8" s="29">
        <f>210737569.778322/1000</f>
        <v>210737.56977832201</v>
      </c>
      <c r="I8" s="12"/>
      <c r="J8" s="132"/>
    </row>
    <row r="9" spans="1:233" s="31" customFormat="1" x14ac:dyDescent="0.2">
      <c r="A9" s="30"/>
      <c r="B9" s="886"/>
      <c r="C9" s="889"/>
      <c r="D9" s="133" t="s">
        <v>46</v>
      </c>
      <c r="E9" s="27">
        <v>1</v>
      </c>
      <c r="F9" s="33">
        <f>1000/1000</f>
        <v>1</v>
      </c>
      <c r="G9" s="28"/>
      <c r="H9" s="34">
        <f>6/1000</f>
        <v>6.0000000000000001E-3</v>
      </c>
      <c r="I9" s="12"/>
      <c r="J9" s="132"/>
    </row>
    <row r="10" spans="1:233" s="31" customFormat="1" x14ac:dyDescent="0.2">
      <c r="A10" s="30"/>
      <c r="B10" s="886"/>
      <c r="C10" s="889"/>
      <c r="D10" s="111" t="s">
        <v>47</v>
      </c>
      <c r="E10" s="37">
        <v>710.52099999999996</v>
      </c>
      <c r="F10" s="38">
        <f>710521/1000</f>
        <v>710.52099999999996</v>
      </c>
      <c r="G10" s="39"/>
      <c r="H10" s="41">
        <f>1841/1000</f>
        <v>1.841</v>
      </c>
      <c r="I10" s="12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</row>
    <row r="11" spans="1:233" s="31" customFormat="1" x14ac:dyDescent="0.2">
      <c r="A11" s="30"/>
      <c r="B11" s="886"/>
      <c r="C11" s="904"/>
      <c r="D11" s="108" t="s">
        <v>48</v>
      </c>
      <c r="E11" s="44">
        <f>SUM(E6:E10)</f>
        <v>374127.33965000004</v>
      </c>
      <c r="F11" s="45">
        <f>SUM(F6:F10)</f>
        <v>374127.33965000004</v>
      </c>
      <c r="G11" s="45"/>
      <c r="H11" s="46">
        <f>SUM(H6:H10)</f>
        <v>253354.34806832197</v>
      </c>
      <c r="I11" s="12"/>
      <c r="J11" s="132"/>
    </row>
    <row r="12" spans="1:233" ht="13.15" customHeight="1" x14ac:dyDescent="0.2">
      <c r="A12" s="12"/>
      <c r="B12" s="886"/>
      <c r="C12" s="888" t="s">
        <v>49</v>
      </c>
      <c r="D12" s="109" t="s">
        <v>43</v>
      </c>
      <c r="E12" s="37">
        <f>F12</f>
        <v>12636.260749999999</v>
      </c>
      <c r="F12" s="48">
        <f>12636260.75/1000</f>
        <v>12636.260749999999</v>
      </c>
      <c r="G12" s="49"/>
      <c r="H12" s="50">
        <f>1862143.03/1000</f>
        <v>1862.14303</v>
      </c>
      <c r="I12" s="12"/>
      <c r="J12" s="132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</row>
    <row r="13" spans="1:233" x14ac:dyDescent="0.2">
      <c r="A13" s="12"/>
      <c r="B13" s="886"/>
      <c r="C13" s="889"/>
      <c r="D13" s="110" t="s">
        <v>44</v>
      </c>
      <c r="E13" s="27">
        <f>F13</f>
        <v>265.2</v>
      </c>
      <c r="F13" s="51">
        <f>265200/1000</f>
        <v>265.2</v>
      </c>
      <c r="G13" s="22"/>
      <c r="H13" s="52">
        <f>102000/1000</f>
        <v>102</v>
      </c>
      <c r="I13" s="12"/>
      <c r="J13" s="134"/>
    </row>
    <row r="14" spans="1:233" x14ac:dyDescent="0.2">
      <c r="A14" s="12"/>
      <c r="B14" s="886"/>
      <c r="C14" s="889"/>
      <c r="D14" s="111" t="s">
        <v>45</v>
      </c>
      <c r="E14" s="37">
        <f>F14</f>
        <v>12061.093640000001</v>
      </c>
      <c r="F14" s="53">
        <f>12061093.64/1000</f>
        <v>12061.093640000001</v>
      </c>
      <c r="G14" s="54">
        <v>40</v>
      </c>
      <c r="H14" s="41">
        <f>1819056.48000001/1000</f>
        <v>1819.05648000001</v>
      </c>
      <c r="I14" s="136"/>
      <c r="J14" s="137"/>
    </row>
    <row r="15" spans="1:233" x14ac:dyDescent="0.2">
      <c r="A15" s="12"/>
      <c r="B15" s="886"/>
      <c r="C15" s="904"/>
      <c r="D15" s="108" t="s">
        <v>48</v>
      </c>
      <c r="E15" s="44">
        <f>SUM(E12:E14)</f>
        <v>24962.554390000001</v>
      </c>
      <c r="F15" s="45">
        <f>SUM(F12:F14)</f>
        <v>24962.554390000001</v>
      </c>
      <c r="G15" s="45">
        <f>SUM(G12:G14)</f>
        <v>40</v>
      </c>
      <c r="H15" s="55">
        <f>SUM(H12:H14)</f>
        <v>3783.1995100000099</v>
      </c>
      <c r="I15" s="136"/>
      <c r="J15" s="138"/>
    </row>
    <row r="16" spans="1:233" x14ac:dyDescent="0.2">
      <c r="A16" s="12"/>
      <c r="B16" s="933"/>
      <c r="C16" s="888" t="s">
        <v>50</v>
      </c>
      <c r="D16" s="109" t="s">
        <v>43</v>
      </c>
      <c r="E16" s="56">
        <f t="shared" ref="E16:H18" si="0">E6+E12</f>
        <v>263500.67911000003</v>
      </c>
      <c r="F16" s="57">
        <f t="shared" si="0"/>
        <v>263500.67911000003</v>
      </c>
      <c r="G16" s="57">
        <f t="shared" si="0"/>
        <v>0</v>
      </c>
      <c r="H16" s="58">
        <f t="shared" si="0"/>
        <v>44439.033319999995</v>
      </c>
      <c r="I16" s="136"/>
      <c r="J16" s="138"/>
    </row>
    <row r="17" spans="1:233" x14ac:dyDescent="0.2">
      <c r="A17" s="12"/>
      <c r="B17" s="933"/>
      <c r="C17" s="889"/>
      <c r="D17" s="110" t="s">
        <v>44</v>
      </c>
      <c r="E17" s="59">
        <f t="shared" si="0"/>
        <v>1208.4091100000001</v>
      </c>
      <c r="F17" s="22">
        <f t="shared" si="0"/>
        <v>1208.4091100000001</v>
      </c>
      <c r="G17" s="22">
        <f t="shared" si="0"/>
        <v>0</v>
      </c>
      <c r="H17" s="60">
        <f t="shared" si="0"/>
        <v>140.041</v>
      </c>
      <c r="I17" s="136"/>
      <c r="J17" s="138"/>
    </row>
    <row r="18" spans="1:233" x14ac:dyDescent="0.2">
      <c r="A18" s="12"/>
      <c r="B18" s="933"/>
      <c r="C18" s="889"/>
      <c r="D18" s="110" t="s">
        <v>45</v>
      </c>
      <c r="E18" s="59">
        <f t="shared" si="0"/>
        <v>133669.28482</v>
      </c>
      <c r="F18" s="51">
        <f t="shared" si="0"/>
        <v>133669.28482</v>
      </c>
      <c r="G18" s="22">
        <f t="shared" si="0"/>
        <v>40</v>
      </c>
      <c r="H18" s="60">
        <f t="shared" si="0"/>
        <v>212556.62625832201</v>
      </c>
      <c r="I18" s="136"/>
      <c r="J18" s="138"/>
    </row>
    <row r="19" spans="1:233" x14ac:dyDescent="0.2">
      <c r="A19" s="12"/>
      <c r="B19" s="933"/>
      <c r="C19" s="889"/>
      <c r="D19" s="133" t="s">
        <v>46</v>
      </c>
      <c r="E19" s="37">
        <f t="shared" ref="E19:H20" si="1">E9</f>
        <v>1</v>
      </c>
      <c r="F19" s="61">
        <f t="shared" si="1"/>
        <v>1</v>
      </c>
      <c r="G19" s="22">
        <f t="shared" si="1"/>
        <v>0</v>
      </c>
      <c r="H19" s="62">
        <f t="shared" si="1"/>
        <v>6.0000000000000001E-3</v>
      </c>
      <c r="I19" s="136"/>
      <c r="J19" s="138"/>
    </row>
    <row r="20" spans="1:233" s="31" customFormat="1" x14ac:dyDescent="0.2">
      <c r="A20" s="30"/>
      <c r="B20" s="933"/>
      <c r="C20" s="889"/>
      <c r="D20" s="111" t="s">
        <v>47</v>
      </c>
      <c r="E20" s="63">
        <f t="shared" si="1"/>
        <v>710.52099999999996</v>
      </c>
      <c r="F20" s="39">
        <f t="shared" si="1"/>
        <v>710.52099999999996</v>
      </c>
      <c r="G20" s="39">
        <f t="shared" si="1"/>
        <v>0</v>
      </c>
      <c r="H20" s="64">
        <f t="shared" si="1"/>
        <v>1.841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</row>
    <row r="21" spans="1:233" x14ac:dyDescent="0.2">
      <c r="A21" s="12"/>
      <c r="B21" s="934"/>
      <c r="C21" s="904"/>
      <c r="D21" s="139" t="s">
        <v>48</v>
      </c>
      <c r="E21" s="66">
        <f>E11+E15</f>
        <v>399089.89404000004</v>
      </c>
      <c r="F21" s="67">
        <f>F11+F15</f>
        <v>399089.89404000004</v>
      </c>
      <c r="G21" s="67">
        <f>G11+G15</f>
        <v>40</v>
      </c>
      <c r="H21" s="68">
        <f>H11+H15</f>
        <v>257137.54757832197</v>
      </c>
      <c r="I21" s="136"/>
      <c r="J21" s="138"/>
    </row>
    <row r="22" spans="1:233" x14ac:dyDescent="0.2">
      <c r="A22" s="12"/>
      <c r="B22" s="885" t="s">
        <v>51</v>
      </c>
      <c r="C22" s="888" t="s">
        <v>52</v>
      </c>
      <c r="D22" s="109" t="s">
        <v>43</v>
      </c>
      <c r="E22" s="70">
        <f>49384120.31/1000</f>
        <v>49384.120310000006</v>
      </c>
      <c r="F22" s="71">
        <f>47264442.99/1000</f>
        <v>47264.442990000003</v>
      </c>
      <c r="G22" s="72">
        <v>2793.3220000000006</v>
      </c>
      <c r="H22" s="73">
        <f>17115262.42/1000</f>
        <v>17115.262420000003</v>
      </c>
      <c r="I22" s="136"/>
      <c r="J22" s="140"/>
    </row>
    <row r="23" spans="1:233" x14ac:dyDescent="0.2">
      <c r="A23" s="12"/>
      <c r="B23" s="886"/>
      <c r="C23" s="889"/>
      <c r="D23" s="111" t="s">
        <v>44</v>
      </c>
      <c r="E23" s="37">
        <v>2.0699999999999998</v>
      </c>
      <c r="F23" s="53">
        <f>2066.16/1000</f>
        <v>2.06616</v>
      </c>
      <c r="G23" s="39"/>
      <c r="H23" s="41">
        <f>140/1000</f>
        <v>0.14000000000000001</v>
      </c>
      <c r="I23" s="136"/>
      <c r="J23" s="141"/>
    </row>
    <row r="24" spans="1:233" ht="13.5" thickBot="1" x14ac:dyDescent="0.25">
      <c r="A24" s="12"/>
      <c r="B24" s="886"/>
      <c r="C24" s="889"/>
      <c r="D24" s="113" t="s">
        <v>48</v>
      </c>
      <c r="E24" s="75">
        <f>SUM(E22:E23)</f>
        <v>49386.190310000005</v>
      </c>
      <c r="F24" s="76">
        <f>SUM(F22:F23)</f>
        <v>47266.509150000005</v>
      </c>
      <c r="G24" s="76">
        <f>SUM(G22:G23)</f>
        <v>2793.3220000000006</v>
      </c>
      <c r="H24" s="77">
        <f>SUM(H22:H23)</f>
        <v>17115.402420000002</v>
      </c>
      <c r="I24" s="136"/>
      <c r="J24" s="141"/>
    </row>
    <row r="25" spans="1:233" ht="14.25" customHeight="1" thickTop="1" x14ac:dyDescent="0.2">
      <c r="A25" s="12"/>
      <c r="B25" s="891" t="s">
        <v>53</v>
      </c>
      <c r="C25" s="892"/>
      <c r="D25" s="142" t="s">
        <v>43</v>
      </c>
      <c r="E25" s="79">
        <f t="shared" ref="E25:H26" si="2">E6+E12+E22</f>
        <v>312884.79942000005</v>
      </c>
      <c r="F25" s="80">
        <f t="shared" si="2"/>
        <v>310765.12210000004</v>
      </c>
      <c r="G25" s="80">
        <f t="shared" si="2"/>
        <v>2793.3220000000006</v>
      </c>
      <c r="H25" s="81">
        <f t="shared" si="2"/>
        <v>61554.295740000001</v>
      </c>
      <c r="I25" s="136"/>
      <c r="J25" s="141"/>
    </row>
    <row r="26" spans="1:233" x14ac:dyDescent="0.2">
      <c r="A26" s="12"/>
      <c r="B26" s="893"/>
      <c r="C26" s="894"/>
      <c r="D26" s="143" t="s">
        <v>44</v>
      </c>
      <c r="E26" s="59">
        <f t="shared" si="2"/>
        <v>1210.47911</v>
      </c>
      <c r="F26" s="22">
        <f t="shared" si="2"/>
        <v>1210.4752700000001</v>
      </c>
      <c r="G26" s="22">
        <f t="shared" si="2"/>
        <v>0</v>
      </c>
      <c r="H26" s="60">
        <f t="shared" si="2"/>
        <v>140.18099999999998</v>
      </c>
      <c r="I26" s="136"/>
      <c r="J26" s="136"/>
    </row>
    <row r="27" spans="1:233" x14ac:dyDescent="0.2">
      <c r="A27" s="12"/>
      <c r="B27" s="893"/>
      <c r="C27" s="894"/>
      <c r="D27" s="143" t="s">
        <v>45</v>
      </c>
      <c r="E27" s="59">
        <f>E8+E14</f>
        <v>133669.28482</v>
      </c>
      <c r="F27" s="33">
        <f>F8+F14</f>
        <v>133669.28482</v>
      </c>
      <c r="G27" s="22">
        <f>G8+G14</f>
        <v>40</v>
      </c>
      <c r="H27" s="60">
        <f>H8+H14</f>
        <v>212556.62625832201</v>
      </c>
      <c r="I27" s="12"/>
      <c r="J27" s="12"/>
    </row>
    <row r="28" spans="1:233" x14ac:dyDescent="0.2">
      <c r="A28" s="12"/>
      <c r="B28" s="893"/>
      <c r="C28" s="894"/>
      <c r="D28" s="144" t="s">
        <v>46</v>
      </c>
      <c r="E28" s="37">
        <f t="shared" ref="E28:H29" si="3">E9</f>
        <v>1</v>
      </c>
      <c r="F28" s="85">
        <f t="shared" si="3"/>
        <v>1</v>
      </c>
      <c r="G28" s="33">
        <f t="shared" si="3"/>
        <v>0</v>
      </c>
      <c r="H28" s="86">
        <f t="shared" si="3"/>
        <v>6.0000000000000001E-3</v>
      </c>
      <c r="I28" s="12"/>
      <c r="J28" s="12"/>
    </row>
    <row r="29" spans="1:233" x14ac:dyDescent="0.2">
      <c r="A29" s="12"/>
      <c r="B29" s="893"/>
      <c r="C29" s="894"/>
      <c r="D29" s="145" t="s">
        <v>47</v>
      </c>
      <c r="E29" s="89">
        <f t="shared" si="3"/>
        <v>710.52099999999996</v>
      </c>
      <c r="F29" s="33">
        <f t="shared" si="3"/>
        <v>710.52099999999996</v>
      </c>
      <c r="G29" s="90">
        <f t="shared" si="3"/>
        <v>0</v>
      </c>
      <c r="H29" s="91">
        <f t="shared" si="3"/>
        <v>1.841</v>
      </c>
      <c r="I29" s="12"/>
      <c r="J29" s="12"/>
    </row>
    <row r="30" spans="1:233" ht="14.25" customHeight="1" thickBot="1" x14ac:dyDescent="0.25">
      <c r="A30" s="12"/>
      <c r="B30" s="895"/>
      <c r="C30" s="896"/>
      <c r="D30" s="146" t="s">
        <v>50</v>
      </c>
      <c r="E30" s="93">
        <f>SUM(E25:E29)</f>
        <v>448476.08435000008</v>
      </c>
      <c r="F30" s="94">
        <f>SUM(F25:F29)</f>
        <v>446356.40319000004</v>
      </c>
      <c r="G30" s="94">
        <f>SUM(G25:G29)</f>
        <v>2833.3220000000006</v>
      </c>
      <c r="H30" s="95">
        <f>SUM(H25:H29)</f>
        <v>274252.949998322</v>
      </c>
      <c r="I30" s="12"/>
      <c r="J30" s="12"/>
    </row>
    <row r="31" spans="1:233" s="12" customFormat="1" ht="21" customHeight="1" thickTop="1" x14ac:dyDescent="0.2"/>
    <row r="32" spans="1:233" x14ac:dyDescent="0.2">
      <c r="B32" s="119" t="s">
        <v>54</v>
      </c>
      <c r="F32" s="98"/>
    </row>
    <row r="33" spans="2:7" ht="15" customHeight="1" x14ac:dyDescent="0.2">
      <c r="B33" s="147" t="s">
        <v>55</v>
      </c>
      <c r="F33" s="98"/>
    </row>
    <row r="34" spans="2:7" x14ac:dyDescent="0.2">
      <c r="B34" s="147" t="s">
        <v>62</v>
      </c>
      <c r="F34" s="98"/>
    </row>
    <row r="35" spans="2:7" x14ac:dyDescent="0.2">
      <c r="B35" s="147" t="s">
        <v>57</v>
      </c>
      <c r="E35" s="98"/>
      <c r="F35" s="98"/>
    </row>
    <row r="36" spans="2:7" x14ac:dyDescent="0.2">
      <c r="B36" s="147" t="s">
        <v>58</v>
      </c>
      <c r="F36" s="98"/>
    </row>
    <row r="37" spans="2:7" x14ac:dyDescent="0.2">
      <c r="B37" s="147" t="s">
        <v>59</v>
      </c>
      <c r="G37" s="107"/>
    </row>
    <row r="38" spans="2:7" x14ac:dyDescent="0.2">
      <c r="B38" s="147" t="s">
        <v>60</v>
      </c>
      <c r="G38" s="148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907" t="s">
        <v>67</v>
      </c>
      <c r="C1" s="907"/>
      <c r="D1" s="907"/>
      <c r="E1" s="907"/>
      <c r="F1" s="907"/>
      <c r="G1" s="907"/>
      <c r="H1" s="907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908">
        <v>2010</v>
      </c>
      <c r="F3" s="909"/>
      <c r="G3" s="909"/>
      <c r="H3" s="910"/>
      <c r="I3" s="12"/>
      <c r="J3" s="12"/>
    </row>
    <row r="4" spans="1:237" ht="15.75" customHeight="1" thickTop="1" x14ac:dyDescent="0.2">
      <c r="A4" s="12"/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  <c r="I4" s="12"/>
      <c r="J4" s="12"/>
    </row>
    <row r="5" spans="1:237" ht="89.25" customHeight="1" thickBot="1" x14ac:dyDescent="0.25">
      <c r="A5" s="12"/>
      <c r="B5" s="928"/>
      <c r="C5" s="930"/>
      <c r="D5" s="936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86" t="s">
        <v>41</v>
      </c>
      <c r="C6" s="889" t="s">
        <v>42</v>
      </c>
      <c r="D6" s="131" t="s">
        <v>43</v>
      </c>
      <c r="E6" s="21">
        <v>262638.30414000002</v>
      </c>
      <c r="F6" s="149">
        <v>225129.70994999999</v>
      </c>
      <c r="G6" s="23"/>
      <c r="H6" s="150">
        <v>40764.347010000005</v>
      </c>
      <c r="I6" s="12"/>
      <c r="J6" s="30"/>
      <c r="K6" s="31"/>
    </row>
    <row r="7" spans="1:237" x14ac:dyDescent="0.2">
      <c r="A7" s="12"/>
      <c r="B7" s="886"/>
      <c r="C7" s="889"/>
      <c r="D7" s="110" t="s">
        <v>44</v>
      </c>
      <c r="E7" s="27">
        <v>1205.1750200000001</v>
      </c>
      <c r="F7" s="22">
        <v>1152.6750200000001</v>
      </c>
      <c r="G7" s="28"/>
      <c r="H7" s="151">
        <v>42.436000000000007</v>
      </c>
      <c r="I7" s="12"/>
      <c r="J7" s="132"/>
      <c r="K7" s="31"/>
    </row>
    <row r="8" spans="1:237" s="31" customFormat="1" x14ac:dyDescent="0.2">
      <c r="A8" s="30"/>
      <c r="B8" s="886"/>
      <c r="C8" s="889"/>
      <c r="D8" s="110" t="s">
        <v>45</v>
      </c>
      <c r="E8" s="27">
        <v>106037.93616843602</v>
      </c>
      <c r="F8" s="22">
        <v>103739.838028436</v>
      </c>
      <c r="G8" s="28"/>
      <c r="H8" s="151">
        <v>190846.50917000006</v>
      </c>
      <c r="I8" s="12"/>
      <c r="J8" s="132"/>
    </row>
    <row r="9" spans="1:237" s="31" customFormat="1" x14ac:dyDescent="0.2">
      <c r="A9" s="30"/>
      <c r="B9" s="886"/>
      <c r="C9" s="889"/>
      <c r="D9" s="133" t="s">
        <v>46</v>
      </c>
      <c r="E9" s="27">
        <v>1.5</v>
      </c>
      <c r="F9" s="33">
        <v>1.5</v>
      </c>
      <c r="G9" s="28"/>
      <c r="H9" s="151">
        <v>1.0999999999999999E-2</v>
      </c>
      <c r="I9" s="12"/>
      <c r="J9" s="132"/>
    </row>
    <row r="10" spans="1:237" s="31" customFormat="1" x14ac:dyDescent="0.2">
      <c r="A10" s="30"/>
      <c r="B10" s="886"/>
      <c r="C10" s="889"/>
      <c r="D10" s="111" t="s">
        <v>47</v>
      </c>
      <c r="E10" s="37">
        <v>562.5</v>
      </c>
      <c r="F10" s="38">
        <v>562.5</v>
      </c>
      <c r="G10" s="39"/>
      <c r="H10" s="152">
        <v>1.25</v>
      </c>
      <c r="I10" s="12"/>
      <c r="J10" s="13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86"/>
      <c r="C11" s="904"/>
      <c r="D11" s="108" t="s">
        <v>48</v>
      </c>
      <c r="E11" s="44">
        <v>370445.41532843601</v>
      </c>
      <c r="F11" s="45">
        <v>330586.22299843596</v>
      </c>
      <c r="G11" s="45"/>
      <c r="H11" s="153">
        <v>231654.55318000008</v>
      </c>
      <c r="I11" s="12"/>
      <c r="J11" s="132"/>
    </row>
    <row r="12" spans="1:237" ht="13.15" customHeight="1" x14ac:dyDescent="0.2">
      <c r="A12" s="12"/>
      <c r="B12" s="886"/>
      <c r="C12" s="888" t="s">
        <v>49</v>
      </c>
      <c r="D12" s="109" t="s">
        <v>43</v>
      </c>
      <c r="E12" s="37">
        <v>15171.352800000001</v>
      </c>
      <c r="F12" s="48">
        <v>15139.627250000001</v>
      </c>
      <c r="G12" s="49"/>
      <c r="H12" s="154">
        <v>2226.3128400000001</v>
      </c>
      <c r="I12" s="12"/>
      <c r="J12" s="132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86"/>
      <c r="C13" s="889"/>
      <c r="D13" s="110" t="s">
        <v>44</v>
      </c>
      <c r="E13" s="27">
        <v>162.15928</v>
      </c>
      <c r="F13" s="51">
        <v>162.15928</v>
      </c>
      <c r="G13" s="22"/>
      <c r="H13" s="155">
        <v>62.368949999999998</v>
      </c>
      <c r="I13" s="12"/>
      <c r="J13" s="134"/>
      <c r="K13" s="31"/>
    </row>
    <row r="14" spans="1:237" x14ac:dyDescent="0.2">
      <c r="A14" s="12"/>
      <c r="B14" s="886"/>
      <c r="C14" s="889"/>
      <c r="D14" s="111" t="s">
        <v>45</v>
      </c>
      <c r="E14" s="37">
        <v>15623.432839999989</v>
      </c>
      <c r="F14" s="53">
        <v>15623.432839999989</v>
      </c>
      <c r="G14" s="54">
        <v>323.84300000000002</v>
      </c>
      <c r="H14" s="152">
        <v>1917.1648600000028</v>
      </c>
      <c r="I14" s="136"/>
      <c r="J14" s="137"/>
      <c r="K14" s="31"/>
    </row>
    <row r="15" spans="1:237" x14ac:dyDescent="0.2">
      <c r="A15" s="12"/>
      <c r="B15" s="886"/>
      <c r="C15" s="904"/>
      <c r="D15" s="108" t="s">
        <v>48</v>
      </c>
      <c r="E15" s="44">
        <v>30956.944919999991</v>
      </c>
      <c r="F15" s="45">
        <v>30925.219369999992</v>
      </c>
      <c r="G15" s="45">
        <v>323.84300000000002</v>
      </c>
      <c r="H15" s="156">
        <v>4205.8466500000031</v>
      </c>
      <c r="I15" s="136"/>
      <c r="J15" s="138"/>
      <c r="K15" s="31"/>
    </row>
    <row r="16" spans="1:237" x14ac:dyDescent="0.2">
      <c r="A16" s="12"/>
      <c r="B16" s="933"/>
      <c r="C16" s="888" t="s">
        <v>50</v>
      </c>
      <c r="D16" s="109" t="s">
        <v>43</v>
      </c>
      <c r="E16" s="56">
        <v>277809.65694000002</v>
      </c>
      <c r="F16" s="57">
        <v>240269.33719999998</v>
      </c>
      <c r="G16" s="57"/>
      <c r="H16" s="157">
        <v>42990.659850000011</v>
      </c>
      <c r="I16" s="136"/>
      <c r="J16" s="138"/>
      <c r="K16" s="31"/>
    </row>
    <row r="17" spans="1:237" x14ac:dyDescent="0.2">
      <c r="A17" s="12"/>
      <c r="B17" s="933"/>
      <c r="C17" s="889"/>
      <c r="D17" s="110" t="s">
        <v>44</v>
      </c>
      <c r="E17" s="59">
        <v>1367.3343</v>
      </c>
      <c r="F17" s="22">
        <v>1314.8343</v>
      </c>
      <c r="G17" s="22"/>
      <c r="H17" s="158">
        <v>104.80495000000001</v>
      </c>
      <c r="I17" s="136"/>
      <c r="J17" s="138"/>
      <c r="K17" s="31"/>
    </row>
    <row r="18" spans="1:237" x14ac:dyDescent="0.2">
      <c r="A18" s="12"/>
      <c r="B18" s="933"/>
      <c r="C18" s="889"/>
      <c r="D18" s="110" t="s">
        <v>45</v>
      </c>
      <c r="E18" s="59">
        <v>121661.36900843601</v>
      </c>
      <c r="F18" s="51">
        <v>119363.270868436</v>
      </c>
      <c r="G18" s="22">
        <v>323.84300000000002</v>
      </c>
      <c r="H18" s="158">
        <v>192763.67403000008</v>
      </c>
      <c r="I18" s="136"/>
      <c r="J18" s="138"/>
      <c r="K18" s="31"/>
    </row>
    <row r="19" spans="1:237" x14ac:dyDescent="0.2">
      <c r="A19" s="12"/>
      <c r="B19" s="933"/>
      <c r="C19" s="889"/>
      <c r="D19" s="133" t="s">
        <v>46</v>
      </c>
      <c r="E19" s="37">
        <v>1.5</v>
      </c>
      <c r="F19" s="61">
        <v>1.5</v>
      </c>
      <c r="G19" s="22"/>
      <c r="H19" s="159">
        <v>1.0999999999999999E-2</v>
      </c>
      <c r="I19" s="136"/>
      <c r="J19" s="138"/>
      <c r="K19" s="31"/>
    </row>
    <row r="20" spans="1:237" s="31" customFormat="1" x14ac:dyDescent="0.2">
      <c r="A20" s="30"/>
      <c r="B20" s="933"/>
      <c r="C20" s="889"/>
      <c r="D20" s="111" t="s">
        <v>47</v>
      </c>
      <c r="E20" s="63">
        <v>562.5</v>
      </c>
      <c r="F20" s="39">
        <v>562.5</v>
      </c>
      <c r="G20" s="39"/>
      <c r="H20" s="160">
        <v>1.25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934"/>
      <c r="C21" s="904"/>
      <c r="D21" s="139" t="s">
        <v>48</v>
      </c>
      <c r="E21" s="66">
        <v>401402.36024843605</v>
      </c>
      <c r="F21" s="67">
        <v>361511.44236843596</v>
      </c>
      <c r="G21" s="67">
        <v>323.84300000000002</v>
      </c>
      <c r="H21" s="161">
        <v>235860.3998300001</v>
      </c>
      <c r="I21" s="136"/>
      <c r="J21" s="138"/>
      <c r="K21" s="31"/>
      <c r="L21" s="31"/>
      <c r="M21" s="31"/>
      <c r="N21" s="31"/>
    </row>
    <row r="22" spans="1:237" x14ac:dyDescent="0.2">
      <c r="A22" s="12"/>
      <c r="B22" s="885" t="s">
        <v>51</v>
      </c>
      <c r="C22" s="888" t="s">
        <v>52</v>
      </c>
      <c r="D22" s="109" t="s">
        <v>43</v>
      </c>
      <c r="E22" s="70">
        <v>68995.103079999986</v>
      </c>
      <c r="F22" s="71">
        <v>52973.495760000005</v>
      </c>
      <c r="G22" s="72">
        <v>3089.165</v>
      </c>
      <c r="H22" s="162">
        <v>17981.054889999999</v>
      </c>
      <c r="I22" s="136"/>
      <c r="J22" s="141"/>
      <c r="K22" s="74"/>
      <c r="L22" s="31"/>
      <c r="M22" s="74"/>
      <c r="N22" s="31"/>
    </row>
    <row r="23" spans="1:237" x14ac:dyDescent="0.2">
      <c r="A23" s="12"/>
      <c r="B23" s="886"/>
      <c r="C23" s="889"/>
      <c r="D23" s="111" t="s">
        <v>44</v>
      </c>
      <c r="E23" s="37">
        <v>1.8</v>
      </c>
      <c r="F23" s="53">
        <v>1.8</v>
      </c>
      <c r="G23" s="39"/>
      <c r="H23" s="152">
        <v>0.1</v>
      </c>
      <c r="I23" s="136"/>
      <c r="J23" s="141"/>
      <c r="K23" s="74"/>
      <c r="L23" s="31"/>
      <c r="M23" s="74"/>
      <c r="N23" s="31"/>
    </row>
    <row r="24" spans="1:237" ht="13.5" thickBot="1" x14ac:dyDescent="0.25">
      <c r="A24" s="12"/>
      <c r="B24" s="886"/>
      <c r="C24" s="889"/>
      <c r="D24" s="113" t="s">
        <v>48</v>
      </c>
      <c r="E24" s="75">
        <v>68996.903079999989</v>
      </c>
      <c r="F24" s="76">
        <v>52975.295760000008</v>
      </c>
      <c r="G24" s="76">
        <v>3089.165</v>
      </c>
      <c r="H24" s="163">
        <v>17981.154890000002</v>
      </c>
      <c r="I24" s="136"/>
      <c r="J24" s="141"/>
      <c r="K24" s="31"/>
      <c r="L24" s="31"/>
      <c r="M24" s="31"/>
      <c r="N24" s="31"/>
    </row>
    <row r="25" spans="1:237" ht="14.25" customHeight="1" thickTop="1" x14ac:dyDescent="0.2">
      <c r="A25" s="12"/>
      <c r="B25" s="891" t="s">
        <v>53</v>
      </c>
      <c r="C25" s="892"/>
      <c r="D25" s="142" t="s">
        <v>43</v>
      </c>
      <c r="E25" s="79">
        <v>346804.76001999999</v>
      </c>
      <c r="F25" s="80">
        <v>293242.83295999997</v>
      </c>
      <c r="G25" s="80">
        <v>3089.165</v>
      </c>
      <c r="H25" s="164">
        <v>60971.71474000001</v>
      </c>
      <c r="I25" s="136"/>
      <c r="J25" s="141"/>
      <c r="K25" s="31"/>
      <c r="L25" s="31"/>
      <c r="M25" s="31"/>
      <c r="N25" s="31"/>
    </row>
    <row r="26" spans="1:237" x14ac:dyDescent="0.2">
      <c r="A26" s="12"/>
      <c r="B26" s="893"/>
      <c r="C26" s="894"/>
      <c r="D26" s="143" t="s">
        <v>44</v>
      </c>
      <c r="E26" s="59">
        <v>1369.1342999999999</v>
      </c>
      <c r="F26" s="22">
        <v>1316.6342999999999</v>
      </c>
      <c r="G26" s="22"/>
      <c r="H26" s="158">
        <v>104.90495000000001</v>
      </c>
      <c r="I26" s="136"/>
      <c r="J26" s="136"/>
    </row>
    <row r="27" spans="1:237" x14ac:dyDescent="0.2">
      <c r="A27" s="12"/>
      <c r="B27" s="893"/>
      <c r="C27" s="894"/>
      <c r="D27" s="143" t="s">
        <v>45</v>
      </c>
      <c r="E27" s="59">
        <v>121661.36900843601</v>
      </c>
      <c r="F27" s="33">
        <v>119363.270868436</v>
      </c>
      <c r="G27" s="22">
        <v>323.84300000000002</v>
      </c>
      <c r="H27" s="158">
        <v>192763.67403000008</v>
      </c>
      <c r="I27" s="12"/>
      <c r="J27" s="12"/>
    </row>
    <row r="28" spans="1:237" x14ac:dyDescent="0.2">
      <c r="A28" s="12"/>
      <c r="B28" s="893"/>
      <c r="C28" s="894"/>
      <c r="D28" s="144" t="s">
        <v>46</v>
      </c>
      <c r="E28" s="37">
        <v>1.5</v>
      </c>
      <c r="F28" s="85">
        <v>1.5</v>
      </c>
      <c r="G28" s="33"/>
      <c r="H28" s="152">
        <v>1.0999999999999999E-2</v>
      </c>
      <c r="I28" s="12"/>
      <c r="J28" s="12"/>
    </row>
    <row r="29" spans="1:237" x14ac:dyDescent="0.2">
      <c r="A29" s="12"/>
      <c r="B29" s="893"/>
      <c r="C29" s="894"/>
      <c r="D29" s="145" t="s">
        <v>47</v>
      </c>
      <c r="E29" s="89">
        <v>562.5</v>
      </c>
      <c r="F29" s="33">
        <v>562.5</v>
      </c>
      <c r="G29" s="90"/>
      <c r="H29" s="165">
        <v>1.25</v>
      </c>
      <c r="I29" s="12"/>
      <c r="J29" s="12"/>
    </row>
    <row r="30" spans="1:237" ht="14.25" customHeight="1" thickBot="1" x14ac:dyDescent="0.25">
      <c r="A30" s="12"/>
      <c r="B30" s="895"/>
      <c r="C30" s="896"/>
      <c r="D30" s="146" t="s">
        <v>50</v>
      </c>
      <c r="E30" s="93">
        <v>470399.26332843601</v>
      </c>
      <c r="F30" s="94">
        <v>414486.73812843597</v>
      </c>
      <c r="G30" s="94">
        <v>3413.0079999999998</v>
      </c>
      <c r="H30" s="166">
        <v>253841.5547200001</v>
      </c>
      <c r="I30" s="12"/>
      <c r="J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5" ht="15" customHeight="1" x14ac:dyDescent="0.2">
      <c r="B33" s="147" t="s">
        <v>55</v>
      </c>
    </row>
    <row r="34" spans="2:5" x14ac:dyDescent="0.2">
      <c r="B34" s="147" t="s">
        <v>62</v>
      </c>
    </row>
    <row r="35" spans="2:5" x14ac:dyDescent="0.2">
      <c r="B35" s="147" t="s">
        <v>57</v>
      </c>
      <c r="E35" s="98"/>
    </row>
    <row r="36" spans="2:5" x14ac:dyDescent="0.2">
      <c r="B36" s="147" t="s">
        <v>58</v>
      </c>
    </row>
    <row r="37" spans="2:5" x14ac:dyDescent="0.2">
      <c r="B37" s="147" t="s">
        <v>59</v>
      </c>
    </row>
    <row r="38" spans="2:5" x14ac:dyDescent="0.2">
      <c r="B38" s="147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907" t="s">
        <v>70</v>
      </c>
      <c r="C1" s="907"/>
      <c r="D1" s="907"/>
      <c r="E1" s="907"/>
      <c r="F1" s="907"/>
      <c r="G1" s="907"/>
      <c r="H1" s="907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908">
        <v>2009</v>
      </c>
      <c r="F3" s="909"/>
      <c r="G3" s="909"/>
      <c r="H3" s="910"/>
      <c r="I3" s="12"/>
      <c r="J3" s="12"/>
    </row>
    <row r="4" spans="1:237" ht="15.75" customHeight="1" thickTop="1" x14ac:dyDescent="0.2">
      <c r="A4" s="12"/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  <c r="I4" s="12"/>
      <c r="J4" s="12"/>
    </row>
    <row r="5" spans="1:237" ht="89.25" customHeight="1" thickBot="1" x14ac:dyDescent="0.25">
      <c r="A5" s="12"/>
      <c r="B5" s="928"/>
      <c r="C5" s="930"/>
      <c r="D5" s="936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86" t="s">
        <v>41</v>
      </c>
      <c r="C6" s="889" t="s">
        <v>42</v>
      </c>
      <c r="D6" s="131" t="s">
        <v>43</v>
      </c>
      <c r="E6" s="168">
        <v>253685.32059000008</v>
      </c>
      <c r="F6" s="169">
        <v>222513.64440000005</v>
      </c>
      <c r="G6" s="170"/>
      <c r="H6" s="171">
        <v>45268.925620000002</v>
      </c>
      <c r="I6" s="12"/>
      <c r="J6" s="30"/>
      <c r="K6" s="31"/>
    </row>
    <row r="7" spans="1:237" x14ac:dyDescent="0.2">
      <c r="A7" s="12"/>
      <c r="B7" s="886"/>
      <c r="C7" s="889"/>
      <c r="D7" s="110" t="s">
        <v>44</v>
      </c>
      <c r="E7" s="27">
        <v>1260.1887400000001</v>
      </c>
      <c r="F7" s="22">
        <v>1235.1887400000001</v>
      </c>
      <c r="G7" s="22"/>
      <c r="H7" s="155">
        <v>57.046999999999997</v>
      </c>
      <c r="I7" s="12"/>
      <c r="J7" s="132"/>
      <c r="K7" s="31"/>
    </row>
    <row r="8" spans="1:237" s="31" customFormat="1" x14ac:dyDescent="0.2">
      <c r="A8" s="30"/>
      <c r="B8" s="886"/>
      <c r="C8" s="889"/>
      <c r="D8" s="110" t="s">
        <v>45</v>
      </c>
      <c r="E8" s="27">
        <v>106540.91759414604</v>
      </c>
      <c r="F8" s="22">
        <v>104234.34904414606</v>
      </c>
      <c r="G8" s="22"/>
      <c r="H8" s="155">
        <v>200854.38627000005</v>
      </c>
      <c r="I8" s="12"/>
      <c r="J8" s="132"/>
    </row>
    <row r="9" spans="1:237" s="31" customFormat="1" x14ac:dyDescent="0.2">
      <c r="A9" s="30"/>
      <c r="B9" s="886"/>
      <c r="C9" s="889"/>
      <c r="D9" s="133" t="s">
        <v>46</v>
      </c>
      <c r="E9" s="27"/>
      <c r="F9" s="22"/>
      <c r="G9" s="22"/>
      <c r="H9" s="155"/>
      <c r="I9" s="12"/>
      <c r="J9" s="132"/>
    </row>
    <row r="10" spans="1:237" s="31" customFormat="1" x14ac:dyDescent="0.2">
      <c r="A10" s="30"/>
      <c r="B10" s="886"/>
      <c r="C10" s="889"/>
      <c r="D10" s="111" t="s">
        <v>47</v>
      </c>
      <c r="E10" s="172">
        <v>677.24</v>
      </c>
      <c r="F10" s="173">
        <v>677.24</v>
      </c>
      <c r="G10" s="39"/>
      <c r="H10" s="174">
        <v>4.7</v>
      </c>
      <c r="I10" s="12"/>
      <c r="J10" s="13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86"/>
      <c r="C11" s="904"/>
      <c r="D11" s="108" t="s">
        <v>48</v>
      </c>
      <c r="E11" s="44">
        <v>362163.66692414612</v>
      </c>
      <c r="F11" s="45">
        <v>328660.42218414613</v>
      </c>
      <c r="G11" s="45"/>
      <c r="H11" s="153">
        <v>246185.05889000004</v>
      </c>
      <c r="I11" s="12"/>
      <c r="J11" s="132"/>
    </row>
    <row r="12" spans="1:237" ht="13.15" customHeight="1" x14ac:dyDescent="0.2">
      <c r="A12" s="12"/>
      <c r="B12" s="886"/>
      <c r="C12" s="888" t="s">
        <v>49</v>
      </c>
      <c r="D12" s="109" t="s">
        <v>43</v>
      </c>
      <c r="E12" s="175">
        <v>13484.833699999999</v>
      </c>
      <c r="F12" s="176">
        <v>12970.02684</v>
      </c>
      <c r="G12" s="49"/>
      <c r="H12" s="177">
        <v>1949.5311800000002</v>
      </c>
      <c r="I12" s="12"/>
      <c r="J12" s="132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86"/>
      <c r="C13" s="889"/>
      <c r="D13" s="110" t="s">
        <v>44</v>
      </c>
      <c r="E13" s="27">
        <v>229.17500000000001</v>
      </c>
      <c r="F13" s="22">
        <v>229.17500000000001</v>
      </c>
      <c r="G13" s="22"/>
      <c r="H13" s="155">
        <v>88.02</v>
      </c>
      <c r="I13" s="12"/>
      <c r="J13" s="134"/>
      <c r="K13" s="31"/>
    </row>
    <row r="14" spans="1:237" x14ac:dyDescent="0.2">
      <c r="A14" s="12"/>
      <c r="B14" s="886"/>
      <c r="C14" s="889"/>
      <c r="D14" s="111" t="s">
        <v>45</v>
      </c>
      <c r="E14" s="37">
        <v>8607.6768200000115</v>
      </c>
      <c r="F14" s="39">
        <v>8607.6768200000115</v>
      </c>
      <c r="G14" s="39"/>
      <c r="H14" s="152">
        <v>1323.6918100000003</v>
      </c>
      <c r="I14" s="136"/>
      <c r="J14" s="137"/>
      <c r="K14" s="31"/>
    </row>
    <row r="15" spans="1:237" x14ac:dyDescent="0.2">
      <c r="A15" s="12"/>
      <c r="B15" s="886"/>
      <c r="C15" s="904"/>
      <c r="D15" s="108" t="s">
        <v>48</v>
      </c>
      <c r="E15" s="44">
        <v>22321.68552000001</v>
      </c>
      <c r="F15" s="45">
        <v>21806.878660000013</v>
      </c>
      <c r="G15" s="45"/>
      <c r="H15" s="156">
        <v>3361.2429900000002</v>
      </c>
      <c r="I15" s="136"/>
      <c r="J15" s="138"/>
      <c r="K15" s="31"/>
    </row>
    <row r="16" spans="1:237" x14ac:dyDescent="0.2">
      <c r="A16" s="12"/>
      <c r="B16" s="933"/>
      <c r="C16" s="888" t="s">
        <v>50</v>
      </c>
      <c r="D16" s="109" t="s">
        <v>43</v>
      </c>
      <c r="E16" s="56">
        <v>267170.15429000003</v>
      </c>
      <c r="F16" s="57">
        <v>235483.67124000003</v>
      </c>
      <c r="G16" s="57"/>
      <c r="H16" s="157">
        <v>47218.456800000007</v>
      </c>
      <c r="I16" s="136"/>
      <c r="J16" s="138"/>
      <c r="K16" s="31"/>
    </row>
    <row r="17" spans="1:237" x14ac:dyDescent="0.2">
      <c r="A17" s="12"/>
      <c r="B17" s="933"/>
      <c r="C17" s="889"/>
      <c r="D17" s="110" t="s">
        <v>44</v>
      </c>
      <c r="E17" s="59">
        <v>1489.36374</v>
      </c>
      <c r="F17" s="22">
        <v>1464.36374</v>
      </c>
      <c r="G17" s="22"/>
      <c r="H17" s="158">
        <v>145.06700000000001</v>
      </c>
      <c r="I17" s="136"/>
      <c r="J17" s="138"/>
      <c r="K17" s="31"/>
    </row>
    <row r="18" spans="1:237" x14ac:dyDescent="0.2">
      <c r="A18" s="12"/>
      <c r="B18" s="933"/>
      <c r="C18" s="889"/>
      <c r="D18" s="110" t="s">
        <v>45</v>
      </c>
      <c r="E18" s="59">
        <v>115148.59441414605</v>
      </c>
      <c r="F18" s="22">
        <v>112842.02586414607</v>
      </c>
      <c r="G18" s="22"/>
      <c r="H18" s="158">
        <v>202178.07808000004</v>
      </c>
      <c r="I18" s="136"/>
      <c r="J18" s="138"/>
      <c r="K18" s="31"/>
    </row>
    <row r="19" spans="1:237" x14ac:dyDescent="0.2">
      <c r="A19" s="12"/>
      <c r="B19" s="933"/>
      <c r="C19" s="889"/>
      <c r="D19" s="133" t="s">
        <v>46</v>
      </c>
      <c r="E19" s="89"/>
      <c r="F19" s="178"/>
      <c r="G19" s="178"/>
      <c r="H19" s="179"/>
      <c r="I19" s="136"/>
      <c r="J19" s="138"/>
      <c r="K19" s="31"/>
    </row>
    <row r="20" spans="1:237" s="31" customFormat="1" x14ac:dyDescent="0.2">
      <c r="A20" s="30"/>
      <c r="B20" s="933"/>
      <c r="C20" s="889"/>
      <c r="D20" s="111" t="s">
        <v>47</v>
      </c>
      <c r="E20" s="63">
        <v>677.24</v>
      </c>
      <c r="F20" s="180">
        <v>677.24</v>
      </c>
      <c r="G20" s="180"/>
      <c r="H20" s="165">
        <v>4.7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934"/>
      <c r="C21" s="904"/>
      <c r="D21" s="139" t="s">
        <v>48</v>
      </c>
      <c r="E21" s="66">
        <v>384485.35244414612</v>
      </c>
      <c r="F21" s="67">
        <v>350467.30084414611</v>
      </c>
      <c r="G21" s="67"/>
      <c r="H21" s="161">
        <v>249546.30188000004</v>
      </c>
      <c r="I21" s="136"/>
      <c r="J21" s="138"/>
      <c r="K21" s="31"/>
      <c r="L21" s="31"/>
      <c r="M21" s="31"/>
      <c r="N21" s="31"/>
    </row>
    <row r="22" spans="1:237" x14ac:dyDescent="0.2">
      <c r="A22" s="12"/>
      <c r="B22" s="885" t="s">
        <v>51</v>
      </c>
      <c r="C22" s="888" t="s">
        <v>52</v>
      </c>
      <c r="D22" s="109" t="s">
        <v>43</v>
      </c>
      <c r="E22" s="70">
        <v>55524.436400000006</v>
      </c>
      <c r="F22" s="181">
        <v>48438.91532</v>
      </c>
      <c r="G22" s="181">
        <v>3067.348371</v>
      </c>
      <c r="H22" s="162">
        <v>19010.747649999998</v>
      </c>
      <c r="I22" s="136"/>
      <c r="J22" s="141"/>
      <c r="K22" s="74"/>
      <c r="L22" s="31"/>
      <c r="M22" s="74"/>
      <c r="N22" s="31"/>
    </row>
    <row r="23" spans="1:237" x14ac:dyDescent="0.2">
      <c r="A23" s="12"/>
      <c r="B23" s="886"/>
      <c r="C23" s="889"/>
      <c r="D23" s="111" t="s">
        <v>44</v>
      </c>
      <c r="E23" s="37">
        <v>5.4</v>
      </c>
      <c r="F23" s="39">
        <v>5.4</v>
      </c>
      <c r="G23" s="39"/>
      <c r="H23" s="152">
        <v>0.3</v>
      </c>
      <c r="I23" s="136"/>
      <c r="J23" s="141"/>
      <c r="K23" s="74"/>
      <c r="L23" s="31"/>
      <c r="M23" s="74"/>
      <c r="N23" s="31"/>
    </row>
    <row r="24" spans="1:237" ht="13.5" thickBot="1" x14ac:dyDescent="0.25">
      <c r="A24" s="12"/>
      <c r="B24" s="886"/>
      <c r="C24" s="889"/>
      <c r="D24" s="113" t="s">
        <v>48</v>
      </c>
      <c r="E24" s="75">
        <v>55529.836400000007</v>
      </c>
      <c r="F24" s="76">
        <v>48444.315320000002</v>
      </c>
      <c r="G24" s="76">
        <v>3067.348371</v>
      </c>
      <c r="H24" s="163">
        <v>19011.047649999997</v>
      </c>
      <c r="I24" s="136"/>
      <c r="J24" s="141"/>
      <c r="K24" s="31"/>
      <c r="L24" s="31"/>
      <c r="M24" s="31"/>
      <c r="N24" s="31"/>
    </row>
    <row r="25" spans="1:237" ht="14.25" customHeight="1" thickTop="1" x14ac:dyDescent="0.2">
      <c r="A25" s="12"/>
      <c r="B25" s="891" t="s">
        <v>53</v>
      </c>
      <c r="C25" s="892"/>
      <c r="D25" s="142" t="s">
        <v>43</v>
      </c>
      <c r="E25" s="79">
        <v>322694.59069000004</v>
      </c>
      <c r="F25" s="80">
        <v>283922.58656000003</v>
      </c>
      <c r="G25" s="80">
        <v>3067.348371</v>
      </c>
      <c r="H25" s="164">
        <v>66229.204450000005</v>
      </c>
      <c r="I25" s="136"/>
      <c r="J25" s="141"/>
      <c r="K25" s="31"/>
      <c r="L25" s="31"/>
      <c r="M25" s="31"/>
      <c r="N25" s="31"/>
    </row>
    <row r="26" spans="1:237" x14ac:dyDescent="0.2">
      <c r="A26" s="12"/>
      <c r="B26" s="893"/>
      <c r="C26" s="894"/>
      <c r="D26" s="143" t="s">
        <v>44</v>
      </c>
      <c r="E26" s="59">
        <v>1494.7637400000001</v>
      </c>
      <c r="F26" s="22">
        <v>1469.7637400000001</v>
      </c>
      <c r="G26" s="22"/>
      <c r="H26" s="158">
        <v>145.36699999999999</v>
      </c>
      <c r="I26" s="136"/>
      <c r="J26" s="136"/>
    </row>
    <row r="27" spans="1:237" x14ac:dyDescent="0.2">
      <c r="A27" s="12"/>
      <c r="B27" s="893"/>
      <c r="C27" s="894"/>
      <c r="D27" s="143" t="s">
        <v>45</v>
      </c>
      <c r="E27" s="59">
        <v>115148.59441414605</v>
      </c>
      <c r="F27" s="22">
        <v>112842.02586414607</v>
      </c>
      <c r="G27" s="22"/>
      <c r="H27" s="158">
        <v>202178.07808000004</v>
      </c>
      <c r="I27" s="12"/>
      <c r="J27" s="12"/>
    </row>
    <row r="28" spans="1:237" x14ac:dyDescent="0.2">
      <c r="A28" s="12"/>
      <c r="B28" s="893"/>
      <c r="C28" s="894"/>
      <c r="D28" s="144" t="s">
        <v>46</v>
      </c>
      <c r="E28" s="89"/>
      <c r="F28" s="33"/>
      <c r="G28" s="33"/>
      <c r="H28" s="179"/>
      <c r="I28" s="12"/>
      <c r="J28" s="12"/>
    </row>
    <row r="29" spans="1:237" x14ac:dyDescent="0.2">
      <c r="A29" s="12"/>
      <c r="B29" s="893"/>
      <c r="C29" s="894"/>
      <c r="D29" s="145" t="s">
        <v>47</v>
      </c>
      <c r="E29" s="89">
        <v>677.24</v>
      </c>
      <c r="F29" s="33">
        <v>677.24</v>
      </c>
      <c r="G29" s="90"/>
      <c r="H29" s="179">
        <v>4.7</v>
      </c>
      <c r="I29" s="12"/>
      <c r="J29" s="12"/>
    </row>
    <row r="30" spans="1:237" ht="14.25" customHeight="1" thickBot="1" x14ac:dyDescent="0.25">
      <c r="A30" s="12"/>
      <c r="B30" s="895"/>
      <c r="C30" s="896"/>
      <c r="D30" s="146" t="s">
        <v>50</v>
      </c>
      <c r="E30" s="93">
        <v>440015.18884414615</v>
      </c>
      <c r="F30" s="94">
        <v>398911.61616414611</v>
      </c>
      <c r="G30" s="94">
        <v>3067.348371</v>
      </c>
      <c r="H30" s="166">
        <v>268557.34953000001</v>
      </c>
      <c r="I30" s="12"/>
      <c r="J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7" ht="15" customHeight="1" x14ac:dyDescent="0.2">
      <c r="B33" s="147" t="s">
        <v>55</v>
      </c>
      <c r="E33" s="96"/>
    </row>
    <row r="34" spans="2:7" x14ac:dyDescent="0.2">
      <c r="B34" s="147" t="s">
        <v>62</v>
      </c>
      <c r="G34" s="97"/>
    </row>
    <row r="35" spans="2:7" x14ac:dyDescent="0.2">
      <c r="B35" s="147" t="s">
        <v>57</v>
      </c>
      <c r="E35" s="98"/>
    </row>
    <row r="36" spans="2:7" x14ac:dyDescent="0.2">
      <c r="B36" s="147" t="s">
        <v>58</v>
      </c>
    </row>
    <row r="37" spans="2:7" x14ac:dyDescent="0.2">
      <c r="B37" s="147" t="s">
        <v>59</v>
      </c>
    </row>
    <row r="38" spans="2:7" x14ac:dyDescent="0.2">
      <c r="B38" s="147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907" t="s">
        <v>71</v>
      </c>
      <c r="C1" s="907"/>
      <c r="D1" s="907"/>
      <c r="E1" s="907"/>
      <c r="F1" s="907"/>
      <c r="G1" s="907"/>
      <c r="H1" s="907"/>
      <c r="I1" s="182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908">
        <v>2008</v>
      </c>
      <c r="F3" s="909"/>
      <c r="G3" s="909"/>
      <c r="H3" s="910"/>
      <c r="I3" s="12"/>
    </row>
    <row r="4" spans="1:237" ht="15.75" customHeight="1" thickTop="1" x14ac:dyDescent="0.2">
      <c r="A4" s="12"/>
      <c r="B4" s="927" t="s">
        <v>32</v>
      </c>
      <c r="C4" s="929" t="s">
        <v>33</v>
      </c>
      <c r="D4" s="935" t="s">
        <v>34</v>
      </c>
      <c r="E4" s="940" t="s">
        <v>35</v>
      </c>
      <c r="F4" s="941"/>
      <c r="G4" s="897" t="s">
        <v>36</v>
      </c>
      <c r="H4" s="898"/>
      <c r="I4" s="12"/>
    </row>
    <row r="5" spans="1:237" ht="89.25" customHeight="1" thickBot="1" x14ac:dyDescent="0.25">
      <c r="A5" s="12"/>
      <c r="B5" s="928"/>
      <c r="C5" s="930"/>
      <c r="D5" s="936"/>
      <c r="E5" s="16" t="s">
        <v>50</v>
      </c>
      <c r="F5" s="17" t="s">
        <v>68</v>
      </c>
      <c r="G5" s="17" t="s">
        <v>39</v>
      </c>
      <c r="H5" s="104" t="s">
        <v>40</v>
      </c>
      <c r="I5" s="12"/>
    </row>
    <row r="6" spans="1:237" ht="14.25" customHeight="1" thickTop="1" x14ac:dyDescent="0.2">
      <c r="A6" s="12"/>
      <c r="B6" s="886" t="s">
        <v>41</v>
      </c>
      <c r="C6" s="889" t="s">
        <v>42</v>
      </c>
      <c r="D6" s="20" t="s">
        <v>43</v>
      </c>
      <c r="E6" s="183">
        <v>264501.73747999995</v>
      </c>
      <c r="F6" s="184">
        <v>227729.94778999995</v>
      </c>
      <c r="G6" s="170"/>
      <c r="H6" s="150">
        <v>43267.834220000004</v>
      </c>
      <c r="I6" s="12"/>
      <c r="J6" s="31"/>
      <c r="K6" s="31"/>
    </row>
    <row r="7" spans="1:237" x14ac:dyDescent="0.2">
      <c r="A7" s="12"/>
      <c r="B7" s="886"/>
      <c r="C7" s="889"/>
      <c r="D7" s="26" t="s">
        <v>44</v>
      </c>
      <c r="E7" s="185">
        <v>11.54111</v>
      </c>
      <c r="F7" s="186">
        <v>11.54111</v>
      </c>
      <c r="G7" s="22"/>
      <c r="H7" s="159">
        <v>0.80200000000000005</v>
      </c>
      <c r="I7" s="12"/>
      <c r="J7" s="187"/>
      <c r="K7" s="31"/>
    </row>
    <row r="8" spans="1:237" s="31" customFormat="1" x14ac:dyDescent="0.2">
      <c r="A8" s="30"/>
      <c r="B8" s="886"/>
      <c r="C8" s="889"/>
      <c r="D8" s="26" t="s">
        <v>45</v>
      </c>
      <c r="E8" s="185">
        <v>100760.63934000002</v>
      </c>
      <c r="F8" s="186">
        <v>99357.930100000027</v>
      </c>
      <c r="G8" s="22"/>
      <c r="H8" s="159">
        <v>182579.21747000009</v>
      </c>
      <c r="I8" s="12"/>
      <c r="J8" s="187"/>
    </row>
    <row r="9" spans="1:237" s="31" customFormat="1" x14ac:dyDescent="0.2">
      <c r="A9" s="30"/>
      <c r="B9" s="886"/>
      <c r="C9" s="889"/>
      <c r="D9" s="32" t="s">
        <v>46</v>
      </c>
      <c r="E9" s="185"/>
      <c r="F9" s="186"/>
      <c r="G9" s="22"/>
      <c r="H9" s="159"/>
      <c r="I9" s="12"/>
      <c r="J9" s="187"/>
    </row>
    <row r="10" spans="1:237" s="31" customFormat="1" x14ac:dyDescent="0.2">
      <c r="A10" s="30"/>
      <c r="B10" s="886"/>
      <c r="C10" s="889"/>
      <c r="D10" s="36" t="s">
        <v>47</v>
      </c>
      <c r="E10" s="53">
        <v>685.86</v>
      </c>
      <c r="F10" s="87">
        <v>685.86</v>
      </c>
      <c r="G10" s="39"/>
      <c r="H10" s="152">
        <v>13.5</v>
      </c>
      <c r="I10" s="12"/>
      <c r="J10" s="7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86"/>
      <c r="C11" s="904"/>
      <c r="D11" s="43" t="s">
        <v>48</v>
      </c>
      <c r="E11" s="188">
        <v>365959.77792999998</v>
      </c>
      <c r="F11" s="189">
        <v>327785.27899999998</v>
      </c>
      <c r="G11" s="45"/>
      <c r="H11" s="153">
        <v>225861.35369000008</v>
      </c>
      <c r="I11" s="12"/>
      <c r="J11" s="187"/>
    </row>
    <row r="12" spans="1:237" ht="13.15" customHeight="1" x14ac:dyDescent="0.2">
      <c r="A12" s="12"/>
      <c r="B12" s="886"/>
      <c r="C12" s="888" t="s">
        <v>49</v>
      </c>
      <c r="D12" s="47" t="s">
        <v>43</v>
      </c>
      <c r="E12" s="48">
        <v>12496.567150000001</v>
      </c>
      <c r="F12" s="190">
        <v>10686.167150000001</v>
      </c>
      <c r="G12" s="49"/>
      <c r="H12" s="162">
        <v>1428.6971000000001</v>
      </c>
      <c r="I12" s="12"/>
      <c r="J12" s="187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86"/>
      <c r="C13" s="889"/>
      <c r="D13" s="26" t="s">
        <v>44</v>
      </c>
      <c r="E13" s="191">
        <v>1244.0830000000001</v>
      </c>
      <c r="F13" s="61">
        <v>1221.0830000000001</v>
      </c>
      <c r="G13" s="22"/>
      <c r="H13" s="152">
        <v>111.884</v>
      </c>
      <c r="I13" s="12"/>
      <c r="J13" s="74"/>
      <c r="K13" s="31"/>
    </row>
    <row r="14" spans="1:237" x14ac:dyDescent="0.2">
      <c r="A14" s="12"/>
      <c r="B14" s="886"/>
      <c r="C14" s="889"/>
      <c r="D14" s="36" t="s">
        <v>45</v>
      </c>
      <c r="E14" s="192">
        <v>14165.223849999984</v>
      </c>
      <c r="F14" s="193">
        <v>14155.138989999985</v>
      </c>
      <c r="G14" s="39"/>
      <c r="H14" s="194">
        <v>2605.2436000000012</v>
      </c>
      <c r="I14" s="136"/>
      <c r="J14" s="195"/>
      <c r="K14" s="31"/>
    </row>
    <row r="15" spans="1:237" x14ac:dyDescent="0.2">
      <c r="A15" s="12"/>
      <c r="B15" s="886"/>
      <c r="C15" s="904"/>
      <c r="D15" s="43" t="s">
        <v>48</v>
      </c>
      <c r="E15" s="188">
        <v>27905.873999999985</v>
      </c>
      <c r="F15" s="189">
        <v>26062.389139999985</v>
      </c>
      <c r="G15" s="45"/>
      <c r="H15" s="156">
        <v>4145.824700000001</v>
      </c>
      <c r="I15" s="136"/>
      <c r="J15" s="196"/>
      <c r="K15" s="31"/>
    </row>
    <row r="16" spans="1:237" x14ac:dyDescent="0.2">
      <c r="A16" s="12"/>
      <c r="B16" s="933"/>
      <c r="C16" s="888" t="s">
        <v>50</v>
      </c>
      <c r="D16" s="109" t="s">
        <v>43</v>
      </c>
      <c r="E16" s="56">
        <v>276998.30462999991</v>
      </c>
      <c r="F16" s="197">
        <v>238416.11493999997</v>
      </c>
      <c r="G16" s="57"/>
      <c r="H16" s="157">
        <v>44696.531320000009</v>
      </c>
      <c r="I16" s="136"/>
      <c r="J16" s="196"/>
      <c r="K16" s="31"/>
    </row>
    <row r="17" spans="1:237" x14ac:dyDescent="0.2">
      <c r="A17" s="12"/>
      <c r="B17" s="933"/>
      <c r="C17" s="889"/>
      <c r="D17" s="110" t="s">
        <v>44</v>
      </c>
      <c r="E17" s="59">
        <v>1255.6241100000002</v>
      </c>
      <c r="F17" s="51">
        <v>1232.6241100000002</v>
      </c>
      <c r="G17" s="22"/>
      <c r="H17" s="158">
        <v>112.68600000000001</v>
      </c>
      <c r="I17" s="136"/>
      <c r="J17" s="196"/>
      <c r="K17" s="31"/>
    </row>
    <row r="18" spans="1:237" x14ac:dyDescent="0.2">
      <c r="A18" s="12"/>
      <c r="B18" s="933"/>
      <c r="C18" s="889"/>
      <c r="D18" s="110" t="s">
        <v>45</v>
      </c>
      <c r="E18" s="59">
        <v>114925.86319</v>
      </c>
      <c r="F18" s="51">
        <v>113513.06909</v>
      </c>
      <c r="G18" s="22"/>
      <c r="H18" s="158">
        <v>185184.46107000008</v>
      </c>
      <c r="I18" s="136"/>
      <c r="J18" s="196"/>
      <c r="K18" s="31"/>
    </row>
    <row r="19" spans="1:237" x14ac:dyDescent="0.2">
      <c r="A19" s="12"/>
      <c r="B19" s="933"/>
      <c r="C19" s="889"/>
      <c r="D19" s="133" t="s">
        <v>46</v>
      </c>
      <c r="E19" s="89"/>
      <c r="F19" s="198"/>
      <c r="G19" s="178"/>
      <c r="H19" s="179"/>
      <c r="I19" s="136"/>
      <c r="J19" s="196"/>
      <c r="K19" s="31"/>
    </row>
    <row r="20" spans="1:237" s="31" customFormat="1" x14ac:dyDescent="0.2">
      <c r="A20" s="30"/>
      <c r="B20" s="933"/>
      <c r="C20" s="889"/>
      <c r="D20" s="111" t="s">
        <v>47</v>
      </c>
      <c r="E20" s="63">
        <v>685.86</v>
      </c>
      <c r="F20" s="180">
        <v>685.86</v>
      </c>
      <c r="G20" s="180"/>
      <c r="H20" s="165">
        <v>13.5</v>
      </c>
      <c r="I20" s="136"/>
      <c r="J20" s="196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934"/>
      <c r="C21" s="904"/>
      <c r="D21" s="139" t="s">
        <v>48</v>
      </c>
      <c r="E21" s="66">
        <v>393865.65192999993</v>
      </c>
      <c r="F21" s="199">
        <v>353847.66813999997</v>
      </c>
      <c r="G21" s="67"/>
      <c r="H21" s="161">
        <v>230007.1783900001</v>
      </c>
      <c r="I21" s="136"/>
      <c r="J21" s="196"/>
      <c r="K21" s="31"/>
      <c r="L21" s="31"/>
      <c r="M21" s="31"/>
      <c r="N21" s="31"/>
    </row>
    <row r="22" spans="1:237" x14ac:dyDescent="0.2">
      <c r="A22" s="12"/>
      <c r="B22" s="885" t="s">
        <v>51</v>
      </c>
      <c r="C22" s="888" t="s">
        <v>52</v>
      </c>
      <c r="D22" s="109" t="s">
        <v>43</v>
      </c>
      <c r="E22" s="200">
        <v>68794.057610000018</v>
      </c>
      <c r="F22" s="72">
        <v>59694.989490000007</v>
      </c>
      <c r="G22" s="181"/>
      <c r="H22" s="154">
        <v>23145.682229999999</v>
      </c>
      <c r="I22" s="136"/>
      <c r="J22" s="201"/>
      <c r="K22" s="74"/>
      <c r="L22" s="31"/>
      <c r="M22" s="74"/>
      <c r="N22" s="31"/>
    </row>
    <row r="23" spans="1:237" x14ac:dyDescent="0.2">
      <c r="A23" s="12"/>
      <c r="B23" s="886"/>
      <c r="C23" s="889"/>
      <c r="D23" s="111" t="s">
        <v>44</v>
      </c>
      <c r="E23" s="202">
        <v>5.4</v>
      </c>
      <c r="F23" s="87">
        <v>5.4</v>
      </c>
      <c r="G23" s="39"/>
      <c r="H23" s="194">
        <v>0.3</v>
      </c>
      <c r="I23" s="136"/>
      <c r="J23" s="201"/>
      <c r="K23" s="74"/>
      <c r="L23" s="31"/>
      <c r="M23" s="74"/>
      <c r="N23" s="31"/>
    </row>
    <row r="24" spans="1:237" ht="13.5" thickBot="1" x14ac:dyDescent="0.25">
      <c r="A24" s="12"/>
      <c r="B24" s="886"/>
      <c r="C24" s="889"/>
      <c r="D24" s="113" t="s">
        <v>48</v>
      </c>
      <c r="E24" s="75">
        <v>68799.457610000012</v>
      </c>
      <c r="F24" s="203">
        <v>59700.389490000009</v>
      </c>
      <c r="G24" s="76"/>
      <c r="H24" s="163">
        <v>23145.982229999998</v>
      </c>
      <c r="I24" s="136"/>
      <c r="J24" s="201"/>
      <c r="K24" s="31"/>
      <c r="L24" s="31"/>
      <c r="M24" s="31"/>
      <c r="N24" s="31"/>
    </row>
    <row r="25" spans="1:237" ht="14.25" customHeight="1" thickTop="1" x14ac:dyDescent="0.2">
      <c r="A25" s="12"/>
      <c r="B25" s="891" t="s">
        <v>53</v>
      </c>
      <c r="C25" s="892"/>
      <c r="D25" s="142" t="s">
        <v>43</v>
      </c>
      <c r="E25" s="79">
        <v>345792.36223999993</v>
      </c>
      <c r="F25" s="82">
        <v>298111.10442999995</v>
      </c>
      <c r="G25" s="80"/>
      <c r="H25" s="164">
        <v>67842.213550000015</v>
      </c>
      <c r="I25" s="136"/>
      <c r="J25" s="201"/>
      <c r="K25" s="31"/>
      <c r="L25" s="31"/>
      <c r="M25" s="31"/>
      <c r="N25" s="31"/>
    </row>
    <row r="26" spans="1:237" x14ac:dyDescent="0.2">
      <c r="A26" s="12"/>
      <c r="B26" s="893"/>
      <c r="C26" s="894"/>
      <c r="D26" s="143" t="s">
        <v>44</v>
      </c>
      <c r="E26" s="59">
        <v>1261.0241100000001</v>
      </c>
      <c r="F26" s="51">
        <v>1238.0241100000001</v>
      </c>
      <c r="G26" s="22"/>
      <c r="H26" s="158">
        <v>112.986</v>
      </c>
      <c r="I26" s="136"/>
      <c r="J26" s="99"/>
    </row>
    <row r="27" spans="1:237" x14ac:dyDescent="0.2">
      <c r="A27" s="12"/>
      <c r="B27" s="893"/>
      <c r="C27" s="894"/>
      <c r="D27" s="143" t="s">
        <v>45</v>
      </c>
      <c r="E27" s="59">
        <v>114925.86319</v>
      </c>
      <c r="F27" s="51">
        <v>113513.06909</v>
      </c>
      <c r="G27" s="22"/>
      <c r="H27" s="158">
        <v>185184.46107000008</v>
      </c>
      <c r="I27" s="12"/>
    </row>
    <row r="28" spans="1:237" x14ac:dyDescent="0.2">
      <c r="A28" s="12"/>
      <c r="B28" s="893"/>
      <c r="C28" s="894"/>
      <c r="D28" s="144" t="s">
        <v>46</v>
      </c>
      <c r="E28" s="89"/>
      <c r="F28" s="92"/>
      <c r="G28" s="33"/>
      <c r="H28" s="179"/>
      <c r="I28" s="12"/>
    </row>
    <row r="29" spans="1:237" x14ac:dyDescent="0.2">
      <c r="A29" s="12"/>
      <c r="B29" s="893"/>
      <c r="C29" s="894"/>
      <c r="D29" s="145" t="s">
        <v>47</v>
      </c>
      <c r="E29" s="89">
        <v>685.86</v>
      </c>
      <c r="F29" s="92">
        <v>685.86</v>
      </c>
      <c r="G29" s="90"/>
      <c r="H29" s="179">
        <v>13.5</v>
      </c>
      <c r="I29" s="12"/>
    </row>
    <row r="30" spans="1:237" ht="14.25" customHeight="1" thickBot="1" x14ac:dyDescent="0.25">
      <c r="A30" s="12"/>
      <c r="B30" s="895"/>
      <c r="C30" s="896"/>
      <c r="D30" s="146" t="s">
        <v>50</v>
      </c>
      <c r="E30" s="93">
        <v>462665.10953999998</v>
      </c>
      <c r="F30" s="94">
        <v>413548.05763</v>
      </c>
      <c r="G30" s="94"/>
      <c r="H30" s="166">
        <v>253153.1606200001</v>
      </c>
      <c r="I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8" ht="15" customHeight="1" x14ac:dyDescent="0.2">
      <c r="B33" s="147" t="s">
        <v>55</v>
      </c>
    </row>
    <row r="34" spans="2:8" x14ac:dyDescent="0.2">
      <c r="B34" s="147" t="s">
        <v>62</v>
      </c>
    </row>
    <row r="35" spans="2:8" x14ac:dyDescent="0.2">
      <c r="B35" s="147" t="s">
        <v>57</v>
      </c>
    </row>
    <row r="36" spans="2:8" x14ac:dyDescent="0.2">
      <c r="B36" s="147" t="s">
        <v>58</v>
      </c>
    </row>
    <row r="37" spans="2:8" x14ac:dyDescent="0.2">
      <c r="B37" s="147" t="s">
        <v>59</v>
      </c>
    </row>
    <row r="38" spans="2:8" x14ac:dyDescent="0.2">
      <c r="B38" s="147" t="s">
        <v>60</v>
      </c>
      <c r="H38" s="99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907" t="s">
        <v>72</v>
      </c>
      <c r="C1" s="907"/>
      <c r="D1" s="907"/>
      <c r="E1" s="907"/>
      <c r="F1" s="907"/>
      <c r="G1" s="907"/>
      <c r="H1" s="907"/>
      <c r="I1" s="182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908">
        <v>2007</v>
      </c>
      <c r="F3" s="909"/>
      <c r="G3" s="909"/>
      <c r="H3" s="910"/>
      <c r="I3" s="12"/>
    </row>
    <row r="4" spans="1:237" ht="15.75" customHeight="1" thickTop="1" x14ac:dyDescent="0.2">
      <c r="A4" s="12"/>
      <c r="B4" s="927" t="s">
        <v>32</v>
      </c>
      <c r="C4" s="929" t="s">
        <v>33</v>
      </c>
      <c r="D4" s="935" t="s">
        <v>34</v>
      </c>
      <c r="E4" s="899" t="s">
        <v>35</v>
      </c>
      <c r="F4" s="900"/>
      <c r="G4" s="897" t="s">
        <v>36</v>
      </c>
      <c r="H4" s="898"/>
      <c r="I4" s="12"/>
    </row>
    <row r="5" spans="1:237" ht="89.25" customHeight="1" thickBot="1" x14ac:dyDescent="0.25">
      <c r="A5" s="12"/>
      <c r="B5" s="928"/>
      <c r="C5" s="930"/>
      <c r="D5" s="936"/>
      <c r="E5" s="16" t="s">
        <v>50</v>
      </c>
      <c r="F5" s="17" t="s">
        <v>68</v>
      </c>
      <c r="G5" s="17" t="s">
        <v>39</v>
      </c>
      <c r="H5" s="104" t="s">
        <v>40</v>
      </c>
      <c r="I5" s="12"/>
    </row>
    <row r="6" spans="1:237" ht="14.25" customHeight="1" thickTop="1" x14ac:dyDescent="0.2">
      <c r="A6" s="12"/>
      <c r="B6" s="886" t="s">
        <v>41</v>
      </c>
      <c r="C6" s="889" t="s">
        <v>42</v>
      </c>
      <c r="D6" s="20" t="s">
        <v>43</v>
      </c>
      <c r="E6" s="204">
        <v>247868.69127000001</v>
      </c>
      <c r="F6" s="205">
        <v>207990.18911999994</v>
      </c>
      <c r="G6" s="206"/>
      <c r="H6" s="207">
        <v>36802.676719999989</v>
      </c>
      <c r="I6" s="12"/>
      <c r="J6" s="31"/>
      <c r="K6" s="31"/>
    </row>
    <row r="7" spans="1:237" x14ac:dyDescent="0.2">
      <c r="A7" s="12"/>
      <c r="B7" s="886"/>
      <c r="C7" s="889"/>
      <c r="D7" s="26" t="s">
        <v>44</v>
      </c>
      <c r="E7" s="208">
        <v>0.6</v>
      </c>
      <c r="F7" s="209">
        <v>0.6</v>
      </c>
      <c r="G7" s="210"/>
      <c r="H7" s="211">
        <v>0.1</v>
      </c>
      <c r="I7" s="12"/>
      <c r="J7" s="187"/>
      <c r="K7" s="31"/>
    </row>
    <row r="8" spans="1:237" s="31" customFormat="1" x14ac:dyDescent="0.2">
      <c r="A8" s="30"/>
      <c r="B8" s="886"/>
      <c r="C8" s="889"/>
      <c r="D8" s="26" t="s">
        <v>45</v>
      </c>
      <c r="E8" s="208">
        <v>131739.75160000019</v>
      </c>
      <c r="F8" s="209">
        <v>129687.98098000017</v>
      </c>
      <c r="G8" s="210"/>
      <c r="H8" s="211">
        <v>214699.74287000034</v>
      </c>
      <c r="I8" s="12"/>
      <c r="J8" s="187"/>
    </row>
    <row r="9" spans="1:237" s="31" customFormat="1" x14ac:dyDescent="0.2">
      <c r="A9" s="30"/>
      <c r="B9" s="886"/>
      <c r="C9" s="889"/>
      <c r="D9" s="32" t="s">
        <v>46</v>
      </c>
      <c r="E9" s="212"/>
      <c r="F9" s="213"/>
      <c r="G9" s="214"/>
      <c r="H9" s="215"/>
      <c r="I9" s="12"/>
      <c r="J9" s="187"/>
    </row>
    <row r="10" spans="1:237" s="31" customFormat="1" x14ac:dyDescent="0.2">
      <c r="A10" s="30"/>
      <c r="B10" s="886"/>
      <c r="C10" s="889"/>
      <c r="D10" s="36" t="s">
        <v>47</v>
      </c>
      <c r="E10" s="216">
        <v>694.01</v>
      </c>
      <c r="F10" s="217">
        <v>694.01</v>
      </c>
      <c r="G10" s="218"/>
      <c r="H10" s="219">
        <v>25.4</v>
      </c>
      <c r="I10" s="12"/>
      <c r="J10" s="7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86"/>
      <c r="C11" s="904"/>
      <c r="D11" s="43" t="s">
        <v>48</v>
      </c>
      <c r="E11" s="220">
        <v>380303.05287000019</v>
      </c>
      <c r="F11" s="221">
        <v>338372.78010000015</v>
      </c>
      <c r="G11" s="222"/>
      <c r="H11" s="223">
        <v>251527.91959000033</v>
      </c>
      <c r="I11" s="12"/>
      <c r="J11" s="187"/>
    </row>
    <row r="12" spans="1:237" ht="13.15" customHeight="1" x14ac:dyDescent="0.2">
      <c r="A12" s="12"/>
      <c r="B12" s="886"/>
      <c r="C12" s="888" t="s">
        <v>49</v>
      </c>
      <c r="D12" s="47" t="s">
        <v>43</v>
      </c>
      <c r="E12" s="224">
        <v>25921.773229999995</v>
      </c>
      <c r="F12" s="225">
        <v>24416.895839999997</v>
      </c>
      <c r="G12" s="226"/>
      <c r="H12" s="227">
        <v>4021.1523499999998</v>
      </c>
      <c r="I12" s="12"/>
      <c r="J12" s="187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86"/>
      <c r="C13" s="889"/>
      <c r="D13" s="26" t="s">
        <v>44</v>
      </c>
      <c r="E13" s="208">
        <v>1294.71822</v>
      </c>
      <c r="F13" s="209">
        <v>1285.71822</v>
      </c>
      <c r="G13" s="210"/>
      <c r="H13" s="211">
        <v>121.71850000000001</v>
      </c>
      <c r="I13" s="12"/>
      <c r="J13" s="74"/>
      <c r="K13" s="31"/>
    </row>
    <row r="14" spans="1:237" x14ac:dyDescent="0.2">
      <c r="A14" s="12"/>
      <c r="B14" s="886"/>
      <c r="C14" s="889"/>
      <c r="D14" s="36" t="s">
        <v>45</v>
      </c>
      <c r="E14" s="228">
        <v>14686.483209999991</v>
      </c>
      <c r="F14" s="229">
        <v>14586.483209999991</v>
      </c>
      <c r="G14" s="230"/>
      <c r="H14" s="231">
        <v>3074.9054799999985</v>
      </c>
      <c r="I14" s="136"/>
      <c r="J14" s="195"/>
      <c r="K14" s="31"/>
    </row>
    <row r="15" spans="1:237" x14ac:dyDescent="0.2">
      <c r="A15" s="12"/>
      <c r="B15" s="886"/>
      <c r="C15" s="904"/>
      <c r="D15" s="43" t="s">
        <v>48</v>
      </c>
      <c r="E15" s="188">
        <v>41902.974659999993</v>
      </c>
      <c r="F15" s="189">
        <v>40289.097269999991</v>
      </c>
      <c r="G15" s="45"/>
      <c r="H15" s="156">
        <v>7217.7763299999979</v>
      </c>
      <c r="I15" s="136"/>
      <c r="J15" s="196"/>
      <c r="K15" s="31"/>
    </row>
    <row r="16" spans="1:237" x14ac:dyDescent="0.2">
      <c r="A16" s="12"/>
      <c r="B16" s="933"/>
      <c r="C16" s="888" t="s">
        <v>50</v>
      </c>
      <c r="D16" s="47" t="s">
        <v>43</v>
      </c>
      <c r="E16" s="232">
        <v>273790.4645</v>
      </c>
      <c r="F16" s="197">
        <v>232407.08495999995</v>
      </c>
      <c r="G16" s="57"/>
      <c r="H16" s="157">
        <v>40823.829069999992</v>
      </c>
      <c r="I16" s="136"/>
      <c r="J16" s="196"/>
      <c r="K16" s="31"/>
    </row>
    <row r="17" spans="1:237" x14ac:dyDescent="0.2">
      <c r="A17" s="12"/>
      <c r="B17" s="933"/>
      <c r="C17" s="889"/>
      <c r="D17" s="110" t="s">
        <v>44</v>
      </c>
      <c r="E17" s="59">
        <v>1295.3182199999999</v>
      </c>
      <c r="F17" s="51">
        <v>1286.3182199999999</v>
      </c>
      <c r="G17" s="22"/>
      <c r="H17" s="158">
        <v>121.8185</v>
      </c>
      <c r="I17" s="136"/>
      <c r="J17" s="196"/>
      <c r="K17" s="31"/>
    </row>
    <row r="18" spans="1:237" x14ac:dyDescent="0.2">
      <c r="A18" s="12"/>
      <c r="B18" s="933"/>
      <c r="C18" s="889"/>
      <c r="D18" s="110" t="s">
        <v>45</v>
      </c>
      <c r="E18" s="59">
        <v>146426.23481000017</v>
      </c>
      <c r="F18" s="51">
        <v>144274.46419000014</v>
      </c>
      <c r="G18" s="22"/>
      <c r="H18" s="158">
        <v>217774.64835000032</v>
      </c>
      <c r="I18" s="136"/>
      <c r="J18" s="196"/>
      <c r="K18" s="31"/>
    </row>
    <row r="19" spans="1:237" x14ac:dyDescent="0.2">
      <c r="A19" s="12"/>
      <c r="B19" s="933"/>
      <c r="C19" s="889"/>
      <c r="D19" s="133" t="s">
        <v>46</v>
      </c>
      <c r="E19" s="89"/>
      <c r="F19" s="92"/>
      <c r="G19" s="33"/>
      <c r="H19" s="179"/>
      <c r="I19" s="136"/>
      <c r="J19" s="196"/>
      <c r="K19" s="31"/>
    </row>
    <row r="20" spans="1:237" s="31" customFormat="1" x14ac:dyDescent="0.2">
      <c r="A20" s="30"/>
      <c r="B20" s="933"/>
      <c r="C20" s="889"/>
      <c r="D20" s="111" t="s">
        <v>47</v>
      </c>
      <c r="E20" s="63">
        <v>694.01</v>
      </c>
      <c r="F20" s="233">
        <v>694.01</v>
      </c>
      <c r="G20" s="234"/>
      <c r="H20" s="165">
        <v>25.4</v>
      </c>
      <c r="I20" s="136"/>
      <c r="J20" s="196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934"/>
      <c r="C21" s="904"/>
      <c r="D21" s="139" t="s">
        <v>48</v>
      </c>
      <c r="E21" s="66">
        <v>422206.0275300002</v>
      </c>
      <c r="F21" s="199">
        <v>378661.87737000012</v>
      </c>
      <c r="G21" s="67"/>
      <c r="H21" s="161">
        <v>258745.69592000032</v>
      </c>
      <c r="I21" s="136"/>
      <c r="J21" s="196"/>
      <c r="K21" s="31"/>
      <c r="L21" s="31"/>
      <c r="M21" s="31"/>
      <c r="N21" s="31"/>
    </row>
    <row r="22" spans="1:237" x14ac:dyDescent="0.2">
      <c r="A22" s="12"/>
      <c r="B22" s="885" t="s">
        <v>51</v>
      </c>
      <c r="C22" s="888" t="s">
        <v>52</v>
      </c>
      <c r="D22" s="109" t="s">
        <v>43</v>
      </c>
      <c r="E22" s="235">
        <v>74297.266320003968</v>
      </c>
      <c r="F22" s="236">
        <v>64495.633809999992</v>
      </c>
      <c r="G22" s="237"/>
      <c r="H22" s="238">
        <v>26245.221109999999</v>
      </c>
      <c r="I22" s="136"/>
      <c r="J22" s="201"/>
      <c r="K22" s="74"/>
      <c r="L22" s="31"/>
      <c r="M22" s="74"/>
      <c r="N22" s="31"/>
    </row>
    <row r="23" spans="1:237" x14ac:dyDescent="0.2">
      <c r="A23" s="12"/>
      <c r="B23" s="886"/>
      <c r="C23" s="889"/>
      <c r="D23" s="111" t="s">
        <v>44</v>
      </c>
      <c r="E23" s="239">
        <v>5.4</v>
      </c>
      <c r="F23" s="229">
        <v>5.4</v>
      </c>
      <c r="G23" s="230"/>
      <c r="H23" s="231">
        <v>0.3</v>
      </c>
      <c r="I23" s="136"/>
      <c r="J23" s="201"/>
      <c r="K23" s="74"/>
      <c r="L23" s="31"/>
      <c r="M23" s="74"/>
      <c r="N23" s="31"/>
    </row>
    <row r="24" spans="1:237" ht="13.5" thickBot="1" x14ac:dyDescent="0.25">
      <c r="A24" s="12"/>
      <c r="B24" s="886"/>
      <c r="C24" s="889"/>
      <c r="D24" s="113" t="s">
        <v>48</v>
      </c>
      <c r="E24" s="75">
        <v>74302.666320003977</v>
      </c>
      <c r="F24" s="203">
        <v>64501.033809999994</v>
      </c>
      <c r="G24" s="76"/>
      <c r="H24" s="163">
        <v>26245.521109999998</v>
      </c>
      <c r="I24" s="136"/>
      <c r="J24" s="201"/>
      <c r="K24" s="31"/>
      <c r="L24" s="31"/>
      <c r="M24" s="31"/>
      <c r="N24" s="31"/>
    </row>
    <row r="25" spans="1:237" ht="14.25" customHeight="1" thickTop="1" x14ac:dyDescent="0.2">
      <c r="A25" s="12"/>
      <c r="B25" s="891" t="s">
        <v>53</v>
      </c>
      <c r="C25" s="892"/>
      <c r="D25" s="142" t="s">
        <v>43</v>
      </c>
      <c r="E25" s="79">
        <v>348087.73082000401</v>
      </c>
      <c r="F25" s="82">
        <v>296902.71876999992</v>
      </c>
      <c r="G25" s="80"/>
      <c r="H25" s="164">
        <v>67069.050179999991</v>
      </c>
      <c r="I25" s="136"/>
      <c r="J25" s="201"/>
      <c r="K25" s="31"/>
      <c r="L25" s="31"/>
      <c r="M25" s="31"/>
      <c r="N25" s="31"/>
    </row>
    <row r="26" spans="1:237" x14ac:dyDescent="0.2">
      <c r="A26" s="12"/>
      <c r="B26" s="893"/>
      <c r="C26" s="894"/>
      <c r="D26" s="143" t="s">
        <v>44</v>
      </c>
      <c r="E26" s="59">
        <v>1300.71822</v>
      </c>
      <c r="F26" s="51">
        <v>1291.71822</v>
      </c>
      <c r="G26" s="22"/>
      <c r="H26" s="158">
        <v>122.1185</v>
      </c>
      <c r="I26" s="136"/>
      <c r="J26" s="99"/>
    </row>
    <row r="27" spans="1:237" x14ac:dyDescent="0.2">
      <c r="A27" s="12"/>
      <c r="B27" s="893"/>
      <c r="C27" s="894"/>
      <c r="D27" s="143" t="s">
        <v>45</v>
      </c>
      <c r="E27" s="240">
        <v>146426.23481000017</v>
      </c>
      <c r="F27" s="241">
        <v>144274.46419000014</v>
      </c>
      <c r="G27" s="242"/>
      <c r="H27" s="243">
        <v>217774.64835000032</v>
      </c>
      <c r="I27" s="12"/>
    </row>
    <row r="28" spans="1:237" x14ac:dyDescent="0.2">
      <c r="A28" s="12"/>
      <c r="B28" s="893"/>
      <c r="C28" s="894"/>
      <c r="D28" s="144" t="s">
        <v>46</v>
      </c>
      <c r="E28" s="244"/>
      <c r="F28" s="245"/>
      <c r="G28" s="246"/>
      <c r="H28" s="247"/>
      <c r="I28" s="12"/>
    </row>
    <row r="29" spans="1:237" x14ac:dyDescent="0.2">
      <c r="A29" s="12"/>
      <c r="B29" s="893"/>
      <c r="C29" s="894"/>
      <c r="D29" s="145" t="s">
        <v>47</v>
      </c>
      <c r="E29" s="244">
        <v>694.01</v>
      </c>
      <c r="F29" s="245">
        <v>694.01</v>
      </c>
      <c r="G29" s="246"/>
      <c r="H29" s="247">
        <v>25.4</v>
      </c>
      <c r="I29" s="12"/>
    </row>
    <row r="30" spans="1:237" ht="14.25" customHeight="1" thickBot="1" x14ac:dyDescent="0.25">
      <c r="A30" s="12"/>
      <c r="B30" s="895"/>
      <c r="C30" s="896"/>
      <c r="D30" s="146" t="s">
        <v>50</v>
      </c>
      <c r="E30" s="93">
        <v>496508.69385000417</v>
      </c>
      <c r="F30" s="94">
        <v>443162.91118000011</v>
      </c>
      <c r="G30" s="248"/>
      <c r="H30" s="166">
        <v>284991.21703000035</v>
      </c>
      <c r="I30" s="12"/>
    </row>
    <row r="31" spans="1:237" s="12" customFormat="1" ht="21" customHeight="1" thickTop="1" x14ac:dyDescent="0.2"/>
    <row r="32" spans="1:237" x14ac:dyDescent="0.2">
      <c r="B32" s="167" t="s">
        <v>73</v>
      </c>
    </row>
    <row r="33" spans="2:2" ht="15" customHeight="1" x14ac:dyDescent="0.2">
      <c r="B33" s="147" t="s">
        <v>55</v>
      </c>
    </row>
    <row r="34" spans="2:2" x14ac:dyDescent="0.2">
      <c r="B34" s="147" t="s">
        <v>62</v>
      </c>
    </row>
    <row r="35" spans="2:2" x14ac:dyDescent="0.2">
      <c r="B35" s="147" t="s">
        <v>57</v>
      </c>
    </row>
    <row r="36" spans="2:2" x14ac:dyDescent="0.2">
      <c r="B36" s="147" t="s">
        <v>58</v>
      </c>
    </row>
    <row r="37" spans="2:2" x14ac:dyDescent="0.2">
      <c r="B37" s="147" t="s">
        <v>59</v>
      </c>
    </row>
    <row r="38" spans="2:2" x14ac:dyDescent="0.2">
      <c r="B38" s="147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48"/>
  <sheetViews>
    <sheetView showGridLines="0" showZeros="0" view="pageBreakPreview" zoomScale="60" zoomScaleNormal="100" workbookViewId="0"/>
  </sheetViews>
  <sheetFormatPr baseColWidth="10" defaultColWidth="12.7109375" defaultRowHeight="12.75" x14ac:dyDescent="0.2"/>
  <cols>
    <col min="1" max="1" width="3.28515625" style="15" customWidth="1"/>
    <col min="2" max="2" width="16" style="15" customWidth="1"/>
    <col min="3" max="3" width="11.5703125" style="15" customWidth="1"/>
    <col min="4" max="4" width="20.5703125" style="15" customWidth="1"/>
    <col min="5" max="6" width="14.7109375" style="15" customWidth="1"/>
    <col min="7" max="7" width="12.7109375" style="15" customWidth="1"/>
    <col min="8" max="8" width="14.85546875" style="15" customWidth="1"/>
    <col min="9" max="10" width="14.7109375" style="15" customWidth="1"/>
    <col min="11" max="11" width="12.7109375" style="15" customWidth="1"/>
    <col min="12" max="12" width="14.85546875" style="15" customWidth="1"/>
    <col min="13" max="14" width="14.7109375" style="15" bestFit="1" customWidth="1"/>
    <col min="15" max="15" width="12.7109375" style="15"/>
    <col min="16" max="16" width="14.85546875" style="15" bestFit="1" customWidth="1"/>
    <col min="17" max="17" width="3" style="15" customWidth="1"/>
    <col min="18" max="256" width="12.7109375" style="15"/>
    <col min="257" max="257" width="3.28515625" style="15" customWidth="1"/>
    <col min="258" max="258" width="16" style="15" customWidth="1"/>
    <col min="259" max="259" width="11.5703125" style="15" customWidth="1"/>
    <col min="260" max="260" width="20.5703125" style="15" customWidth="1"/>
    <col min="261" max="262" width="14.7109375" style="15" customWidth="1"/>
    <col min="263" max="263" width="12.7109375" style="15" customWidth="1"/>
    <col min="264" max="264" width="14.85546875" style="15" customWidth="1"/>
    <col min="265" max="266" width="14.7109375" style="15" customWidth="1"/>
    <col min="267" max="267" width="12.7109375" style="15" customWidth="1"/>
    <col min="268" max="268" width="14.85546875" style="15" customWidth="1"/>
    <col min="269" max="270" width="14.7109375" style="15" bestFit="1" customWidth="1"/>
    <col min="271" max="271" width="12.7109375" style="15"/>
    <col min="272" max="272" width="14.85546875" style="15" bestFit="1" customWidth="1"/>
    <col min="273" max="273" width="3" style="15" customWidth="1"/>
    <col min="274" max="512" width="12.7109375" style="15"/>
    <col min="513" max="513" width="3.28515625" style="15" customWidth="1"/>
    <col min="514" max="514" width="16" style="15" customWidth="1"/>
    <col min="515" max="515" width="11.5703125" style="15" customWidth="1"/>
    <col min="516" max="516" width="20.5703125" style="15" customWidth="1"/>
    <col min="517" max="518" width="14.7109375" style="15" customWidth="1"/>
    <col min="519" max="519" width="12.7109375" style="15" customWidth="1"/>
    <col min="520" max="520" width="14.85546875" style="15" customWidth="1"/>
    <col min="521" max="522" width="14.7109375" style="15" customWidth="1"/>
    <col min="523" max="523" width="12.7109375" style="15" customWidth="1"/>
    <col min="524" max="524" width="14.85546875" style="15" customWidth="1"/>
    <col min="525" max="526" width="14.7109375" style="15" bestFit="1" customWidth="1"/>
    <col min="527" max="527" width="12.7109375" style="15"/>
    <col min="528" max="528" width="14.85546875" style="15" bestFit="1" customWidth="1"/>
    <col min="529" max="529" width="3" style="15" customWidth="1"/>
    <col min="530" max="768" width="12.7109375" style="15"/>
    <col min="769" max="769" width="3.28515625" style="15" customWidth="1"/>
    <col min="770" max="770" width="16" style="15" customWidth="1"/>
    <col min="771" max="771" width="11.5703125" style="15" customWidth="1"/>
    <col min="772" max="772" width="20.5703125" style="15" customWidth="1"/>
    <col min="773" max="774" width="14.7109375" style="15" customWidth="1"/>
    <col min="775" max="775" width="12.7109375" style="15" customWidth="1"/>
    <col min="776" max="776" width="14.85546875" style="15" customWidth="1"/>
    <col min="777" max="778" width="14.7109375" style="15" customWidth="1"/>
    <col min="779" max="779" width="12.7109375" style="15" customWidth="1"/>
    <col min="780" max="780" width="14.85546875" style="15" customWidth="1"/>
    <col min="781" max="782" width="14.7109375" style="15" bestFit="1" customWidth="1"/>
    <col min="783" max="783" width="12.7109375" style="15"/>
    <col min="784" max="784" width="14.85546875" style="15" bestFit="1" customWidth="1"/>
    <col min="785" max="785" width="3" style="15" customWidth="1"/>
    <col min="786" max="1024" width="12.7109375" style="15"/>
    <col min="1025" max="1025" width="3.28515625" style="15" customWidth="1"/>
    <col min="1026" max="1026" width="16" style="15" customWidth="1"/>
    <col min="1027" max="1027" width="11.5703125" style="15" customWidth="1"/>
    <col min="1028" max="1028" width="20.5703125" style="15" customWidth="1"/>
    <col min="1029" max="1030" width="14.7109375" style="15" customWidth="1"/>
    <col min="1031" max="1031" width="12.7109375" style="15" customWidth="1"/>
    <col min="1032" max="1032" width="14.85546875" style="15" customWidth="1"/>
    <col min="1033" max="1034" width="14.7109375" style="15" customWidth="1"/>
    <col min="1035" max="1035" width="12.7109375" style="15" customWidth="1"/>
    <col min="1036" max="1036" width="14.85546875" style="15" customWidth="1"/>
    <col min="1037" max="1038" width="14.7109375" style="15" bestFit="1" customWidth="1"/>
    <col min="1039" max="1039" width="12.7109375" style="15"/>
    <col min="1040" max="1040" width="14.85546875" style="15" bestFit="1" customWidth="1"/>
    <col min="1041" max="1041" width="3" style="15" customWidth="1"/>
    <col min="1042" max="1280" width="12.7109375" style="15"/>
    <col min="1281" max="1281" width="3.28515625" style="15" customWidth="1"/>
    <col min="1282" max="1282" width="16" style="15" customWidth="1"/>
    <col min="1283" max="1283" width="11.5703125" style="15" customWidth="1"/>
    <col min="1284" max="1284" width="20.5703125" style="15" customWidth="1"/>
    <col min="1285" max="1286" width="14.7109375" style="15" customWidth="1"/>
    <col min="1287" max="1287" width="12.7109375" style="15" customWidth="1"/>
    <col min="1288" max="1288" width="14.85546875" style="15" customWidth="1"/>
    <col min="1289" max="1290" width="14.7109375" style="15" customWidth="1"/>
    <col min="1291" max="1291" width="12.7109375" style="15" customWidth="1"/>
    <col min="1292" max="1292" width="14.85546875" style="15" customWidth="1"/>
    <col min="1293" max="1294" width="14.7109375" style="15" bestFit="1" customWidth="1"/>
    <col min="1295" max="1295" width="12.7109375" style="15"/>
    <col min="1296" max="1296" width="14.85546875" style="15" bestFit="1" customWidth="1"/>
    <col min="1297" max="1297" width="3" style="15" customWidth="1"/>
    <col min="1298" max="1536" width="12.7109375" style="15"/>
    <col min="1537" max="1537" width="3.28515625" style="15" customWidth="1"/>
    <col min="1538" max="1538" width="16" style="15" customWidth="1"/>
    <col min="1539" max="1539" width="11.5703125" style="15" customWidth="1"/>
    <col min="1540" max="1540" width="20.5703125" style="15" customWidth="1"/>
    <col min="1541" max="1542" width="14.7109375" style="15" customWidth="1"/>
    <col min="1543" max="1543" width="12.7109375" style="15" customWidth="1"/>
    <col min="1544" max="1544" width="14.85546875" style="15" customWidth="1"/>
    <col min="1545" max="1546" width="14.7109375" style="15" customWidth="1"/>
    <col min="1547" max="1547" width="12.7109375" style="15" customWidth="1"/>
    <col min="1548" max="1548" width="14.85546875" style="15" customWidth="1"/>
    <col min="1549" max="1550" width="14.7109375" style="15" bestFit="1" customWidth="1"/>
    <col min="1551" max="1551" width="12.7109375" style="15"/>
    <col min="1552" max="1552" width="14.85546875" style="15" bestFit="1" customWidth="1"/>
    <col min="1553" max="1553" width="3" style="15" customWidth="1"/>
    <col min="1554" max="1792" width="12.7109375" style="15"/>
    <col min="1793" max="1793" width="3.28515625" style="15" customWidth="1"/>
    <col min="1794" max="1794" width="16" style="15" customWidth="1"/>
    <col min="1795" max="1795" width="11.5703125" style="15" customWidth="1"/>
    <col min="1796" max="1796" width="20.5703125" style="15" customWidth="1"/>
    <col min="1797" max="1798" width="14.7109375" style="15" customWidth="1"/>
    <col min="1799" max="1799" width="12.7109375" style="15" customWidth="1"/>
    <col min="1800" max="1800" width="14.85546875" style="15" customWidth="1"/>
    <col min="1801" max="1802" width="14.7109375" style="15" customWidth="1"/>
    <col min="1803" max="1803" width="12.7109375" style="15" customWidth="1"/>
    <col min="1804" max="1804" width="14.85546875" style="15" customWidth="1"/>
    <col min="1805" max="1806" width="14.7109375" style="15" bestFit="1" customWidth="1"/>
    <col min="1807" max="1807" width="12.7109375" style="15"/>
    <col min="1808" max="1808" width="14.85546875" style="15" bestFit="1" customWidth="1"/>
    <col min="1809" max="1809" width="3" style="15" customWidth="1"/>
    <col min="1810" max="2048" width="12.7109375" style="15"/>
    <col min="2049" max="2049" width="3.28515625" style="15" customWidth="1"/>
    <col min="2050" max="2050" width="16" style="15" customWidth="1"/>
    <col min="2051" max="2051" width="11.5703125" style="15" customWidth="1"/>
    <col min="2052" max="2052" width="20.5703125" style="15" customWidth="1"/>
    <col min="2053" max="2054" width="14.7109375" style="15" customWidth="1"/>
    <col min="2055" max="2055" width="12.7109375" style="15" customWidth="1"/>
    <col min="2056" max="2056" width="14.85546875" style="15" customWidth="1"/>
    <col min="2057" max="2058" width="14.7109375" style="15" customWidth="1"/>
    <col min="2059" max="2059" width="12.7109375" style="15" customWidth="1"/>
    <col min="2060" max="2060" width="14.85546875" style="15" customWidth="1"/>
    <col min="2061" max="2062" width="14.7109375" style="15" bestFit="1" customWidth="1"/>
    <col min="2063" max="2063" width="12.7109375" style="15"/>
    <col min="2064" max="2064" width="14.85546875" style="15" bestFit="1" customWidth="1"/>
    <col min="2065" max="2065" width="3" style="15" customWidth="1"/>
    <col min="2066" max="2304" width="12.7109375" style="15"/>
    <col min="2305" max="2305" width="3.28515625" style="15" customWidth="1"/>
    <col min="2306" max="2306" width="16" style="15" customWidth="1"/>
    <col min="2307" max="2307" width="11.5703125" style="15" customWidth="1"/>
    <col min="2308" max="2308" width="20.5703125" style="15" customWidth="1"/>
    <col min="2309" max="2310" width="14.7109375" style="15" customWidth="1"/>
    <col min="2311" max="2311" width="12.7109375" style="15" customWidth="1"/>
    <col min="2312" max="2312" width="14.85546875" style="15" customWidth="1"/>
    <col min="2313" max="2314" width="14.7109375" style="15" customWidth="1"/>
    <col min="2315" max="2315" width="12.7109375" style="15" customWidth="1"/>
    <col min="2316" max="2316" width="14.85546875" style="15" customWidth="1"/>
    <col min="2317" max="2318" width="14.7109375" style="15" bestFit="1" customWidth="1"/>
    <col min="2319" max="2319" width="12.7109375" style="15"/>
    <col min="2320" max="2320" width="14.85546875" style="15" bestFit="1" customWidth="1"/>
    <col min="2321" max="2321" width="3" style="15" customWidth="1"/>
    <col min="2322" max="2560" width="12.7109375" style="15"/>
    <col min="2561" max="2561" width="3.28515625" style="15" customWidth="1"/>
    <col min="2562" max="2562" width="16" style="15" customWidth="1"/>
    <col min="2563" max="2563" width="11.5703125" style="15" customWidth="1"/>
    <col min="2564" max="2564" width="20.5703125" style="15" customWidth="1"/>
    <col min="2565" max="2566" width="14.7109375" style="15" customWidth="1"/>
    <col min="2567" max="2567" width="12.7109375" style="15" customWidth="1"/>
    <col min="2568" max="2568" width="14.85546875" style="15" customWidth="1"/>
    <col min="2569" max="2570" width="14.7109375" style="15" customWidth="1"/>
    <col min="2571" max="2571" width="12.7109375" style="15" customWidth="1"/>
    <col min="2572" max="2572" width="14.85546875" style="15" customWidth="1"/>
    <col min="2573" max="2574" width="14.7109375" style="15" bestFit="1" customWidth="1"/>
    <col min="2575" max="2575" width="12.7109375" style="15"/>
    <col min="2576" max="2576" width="14.85546875" style="15" bestFit="1" customWidth="1"/>
    <col min="2577" max="2577" width="3" style="15" customWidth="1"/>
    <col min="2578" max="2816" width="12.7109375" style="15"/>
    <col min="2817" max="2817" width="3.28515625" style="15" customWidth="1"/>
    <col min="2818" max="2818" width="16" style="15" customWidth="1"/>
    <col min="2819" max="2819" width="11.5703125" style="15" customWidth="1"/>
    <col min="2820" max="2820" width="20.5703125" style="15" customWidth="1"/>
    <col min="2821" max="2822" width="14.7109375" style="15" customWidth="1"/>
    <col min="2823" max="2823" width="12.7109375" style="15" customWidth="1"/>
    <col min="2824" max="2824" width="14.85546875" style="15" customWidth="1"/>
    <col min="2825" max="2826" width="14.7109375" style="15" customWidth="1"/>
    <col min="2827" max="2827" width="12.7109375" style="15" customWidth="1"/>
    <col min="2828" max="2828" width="14.85546875" style="15" customWidth="1"/>
    <col min="2829" max="2830" width="14.7109375" style="15" bestFit="1" customWidth="1"/>
    <col min="2831" max="2831" width="12.7109375" style="15"/>
    <col min="2832" max="2832" width="14.85546875" style="15" bestFit="1" customWidth="1"/>
    <col min="2833" max="2833" width="3" style="15" customWidth="1"/>
    <col min="2834" max="3072" width="12.7109375" style="15"/>
    <col min="3073" max="3073" width="3.28515625" style="15" customWidth="1"/>
    <col min="3074" max="3074" width="16" style="15" customWidth="1"/>
    <col min="3075" max="3075" width="11.5703125" style="15" customWidth="1"/>
    <col min="3076" max="3076" width="20.5703125" style="15" customWidth="1"/>
    <col min="3077" max="3078" width="14.7109375" style="15" customWidth="1"/>
    <col min="3079" max="3079" width="12.7109375" style="15" customWidth="1"/>
    <col min="3080" max="3080" width="14.85546875" style="15" customWidth="1"/>
    <col min="3081" max="3082" width="14.7109375" style="15" customWidth="1"/>
    <col min="3083" max="3083" width="12.7109375" style="15" customWidth="1"/>
    <col min="3084" max="3084" width="14.85546875" style="15" customWidth="1"/>
    <col min="3085" max="3086" width="14.7109375" style="15" bestFit="1" customWidth="1"/>
    <col min="3087" max="3087" width="12.7109375" style="15"/>
    <col min="3088" max="3088" width="14.85546875" style="15" bestFit="1" customWidth="1"/>
    <col min="3089" max="3089" width="3" style="15" customWidth="1"/>
    <col min="3090" max="3328" width="12.7109375" style="15"/>
    <col min="3329" max="3329" width="3.28515625" style="15" customWidth="1"/>
    <col min="3330" max="3330" width="16" style="15" customWidth="1"/>
    <col min="3331" max="3331" width="11.5703125" style="15" customWidth="1"/>
    <col min="3332" max="3332" width="20.5703125" style="15" customWidth="1"/>
    <col min="3333" max="3334" width="14.7109375" style="15" customWidth="1"/>
    <col min="3335" max="3335" width="12.7109375" style="15" customWidth="1"/>
    <col min="3336" max="3336" width="14.85546875" style="15" customWidth="1"/>
    <col min="3337" max="3338" width="14.7109375" style="15" customWidth="1"/>
    <col min="3339" max="3339" width="12.7109375" style="15" customWidth="1"/>
    <col min="3340" max="3340" width="14.85546875" style="15" customWidth="1"/>
    <col min="3341" max="3342" width="14.7109375" style="15" bestFit="1" customWidth="1"/>
    <col min="3343" max="3343" width="12.7109375" style="15"/>
    <col min="3344" max="3344" width="14.85546875" style="15" bestFit="1" customWidth="1"/>
    <col min="3345" max="3345" width="3" style="15" customWidth="1"/>
    <col min="3346" max="3584" width="12.7109375" style="15"/>
    <col min="3585" max="3585" width="3.28515625" style="15" customWidth="1"/>
    <col min="3586" max="3586" width="16" style="15" customWidth="1"/>
    <col min="3587" max="3587" width="11.5703125" style="15" customWidth="1"/>
    <col min="3588" max="3588" width="20.5703125" style="15" customWidth="1"/>
    <col min="3589" max="3590" width="14.7109375" style="15" customWidth="1"/>
    <col min="3591" max="3591" width="12.7109375" style="15" customWidth="1"/>
    <col min="3592" max="3592" width="14.85546875" style="15" customWidth="1"/>
    <col min="3593" max="3594" width="14.7109375" style="15" customWidth="1"/>
    <col min="3595" max="3595" width="12.7109375" style="15" customWidth="1"/>
    <col min="3596" max="3596" width="14.85546875" style="15" customWidth="1"/>
    <col min="3597" max="3598" width="14.7109375" style="15" bestFit="1" customWidth="1"/>
    <col min="3599" max="3599" width="12.7109375" style="15"/>
    <col min="3600" max="3600" width="14.85546875" style="15" bestFit="1" customWidth="1"/>
    <col min="3601" max="3601" width="3" style="15" customWidth="1"/>
    <col min="3602" max="3840" width="12.7109375" style="15"/>
    <col min="3841" max="3841" width="3.28515625" style="15" customWidth="1"/>
    <col min="3842" max="3842" width="16" style="15" customWidth="1"/>
    <col min="3843" max="3843" width="11.5703125" style="15" customWidth="1"/>
    <col min="3844" max="3844" width="20.5703125" style="15" customWidth="1"/>
    <col min="3845" max="3846" width="14.7109375" style="15" customWidth="1"/>
    <col min="3847" max="3847" width="12.7109375" style="15" customWidth="1"/>
    <col min="3848" max="3848" width="14.85546875" style="15" customWidth="1"/>
    <col min="3849" max="3850" width="14.7109375" style="15" customWidth="1"/>
    <col min="3851" max="3851" width="12.7109375" style="15" customWidth="1"/>
    <col min="3852" max="3852" width="14.85546875" style="15" customWidth="1"/>
    <col min="3853" max="3854" width="14.7109375" style="15" bestFit="1" customWidth="1"/>
    <col min="3855" max="3855" width="12.7109375" style="15"/>
    <col min="3856" max="3856" width="14.85546875" style="15" bestFit="1" customWidth="1"/>
    <col min="3857" max="3857" width="3" style="15" customWidth="1"/>
    <col min="3858" max="4096" width="12.7109375" style="15"/>
    <col min="4097" max="4097" width="3.28515625" style="15" customWidth="1"/>
    <col min="4098" max="4098" width="16" style="15" customWidth="1"/>
    <col min="4099" max="4099" width="11.5703125" style="15" customWidth="1"/>
    <col min="4100" max="4100" width="20.5703125" style="15" customWidth="1"/>
    <col min="4101" max="4102" width="14.7109375" style="15" customWidth="1"/>
    <col min="4103" max="4103" width="12.7109375" style="15" customWidth="1"/>
    <col min="4104" max="4104" width="14.85546875" style="15" customWidth="1"/>
    <col min="4105" max="4106" width="14.7109375" style="15" customWidth="1"/>
    <col min="4107" max="4107" width="12.7109375" style="15" customWidth="1"/>
    <col min="4108" max="4108" width="14.85546875" style="15" customWidth="1"/>
    <col min="4109" max="4110" width="14.7109375" style="15" bestFit="1" customWidth="1"/>
    <col min="4111" max="4111" width="12.7109375" style="15"/>
    <col min="4112" max="4112" width="14.85546875" style="15" bestFit="1" customWidth="1"/>
    <col min="4113" max="4113" width="3" style="15" customWidth="1"/>
    <col min="4114" max="4352" width="12.7109375" style="15"/>
    <col min="4353" max="4353" width="3.28515625" style="15" customWidth="1"/>
    <col min="4354" max="4354" width="16" style="15" customWidth="1"/>
    <col min="4355" max="4355" width="11.5703125" style="15" customWidth="1"/>
    <col min="4356" max="4356" width="20.5703125" style="15" customWidth="1"/>
    <col min="4357" max="4358" width="14.7109375" style="15" customWidth="1"/>
    <col min="4359" max="4359" width="12.7109375" style="15" customWidth="1"/>
    <col min="4360" max="4360" width="14.85546875" style="15" customWidth="1"/>
    <col min="4361" max="4362" width="14.7109375" style="15" customWidth="1"/>
    <col min="4363" max="4363" width="12.7109375" style="15" customWidth="1"/>
    <col min="4364" max="4364" width="14.85546875" style="15" customWidth="1"/>
    <col min="4365" max="4366" width="14.7109375" style="15" bestFit="1" customWidth="1"/>
    <col min="4367" max="4367" width="12.7109375" style="15"/>
    <col min="4368" max="4368" width="14.85546875" style="15" bestFit="1" customWidth="1"/>
    <col min="4369" max="4369" width="3" style="15" customWidth="1"/>
    <col min="4370" max="4608" width="12.7109375" style="15"/>
    <col min="4609" max="4609" width="3.28515625" style="15" customWidth="1"/>
    <col min="4610" max="4610" width="16" style="15" customWidth="1"/>
    <col min="4611" max="4611" width="11.5703125" style="15" customWidth="1"/>
    <col min="4612" max="4612" width="20.5703125" style="15" customWidth="1"/>
    <col min="4613" max="4614" width="14.7109375" style="15" customWidth="1"/>
    <col min="4615" max="4615" width="12.7109375" style="15" customWidth="1"/>
    <col min="4616" max="4616" width="14.85546875" style="15" customWidth="1"/>
    <col min="4617" max="4618" width="14.7109375" style="15" customWidth="1"/>
    <col min="4619" max="4619" width="12.7109375" style="15" customWidth="1"/>
    <col min="4620" max="4620" width="14.85546875" style="15" customWidth="1"/>
    <col min="4621" max="4622" width="14.7109375" style="15" bestFit="1" customWidth="1"/>
    <col min="4623" max="4623" width="12.7109375" style="15"/>
    <col min="4624" max="4624" width="14.85546875" style="15" bestFit="1" customWidth="1"/>
    <col min="4625" max="4625" width="3" style="15" customWidth="1"/>
    <col min="4626" max="4864" width="12.7109375" style="15"/>
    <col min="4865" max="4865" width="3.28515625" style="15" customWidth="1"/>
    <col min="4866" max="4866" width="16" style="15" customWidth="1"/>
    <col min="4867" max="4867" width="11.5703125" style="15" customWidth="1"/>
    <col min="4868" max="4868" width="20.5703125" style="15" customWidth="1"/>
    <col min="4869" max="4870" width="14.7109375" style="15" customWidth="1"/>
    <col min="4871" max="4871" width="12.7109375" style="15" customWidth="1"/>
    <col min="4872" max="4872" width="14.85546875" style="15" customWidth="1"/>
    <col min="4873" max="4874" width="14.7109375" style="15" customWidth="1"/>
    <col min="4875" max="4875" width="12.7109375" style="15" customWidth="1"/>
    <col min="4876" max="4876" width="14.85546875" style="15" customWidth="1"/>
    <col min="4877" max="4878" width="14.7109375" style="15" bestFit="1" customWidth="1"/>
    <col min="4879" max="4879" width="12.7109375" style="15"/>
    <col min="4880" max="4880" width="14.85546875" style="15" bestFit="1" customWidth="1"/>
    <col min="4881" max="4881" width="3" style="15" customWidth="1"/>
    <col min="4882" max="5120" width="12.7109375" style="15"/>
    <col min="5121" max="5121" width="3.28515625" style="15" customWidth="1"/>
    <col min="5122" max="5122" width="16" style="15" customWidth="1"/>
    <col min="5123" max="5123" width="11.5703125" style="15" customWidth="1"/>
    <col min="5124" max="5124" width="20.5703125" style="15" customWidth="1"/>
    <col min="5125" max="5126" width="14.7109375" style="15" customWidth="1"/>
    <col min="5127" max="5127" width="12.7109375" style="15" customWidth="1"/>
    <col min="5128" max="5128" width="14.85546875" style="15" customWidth="1"/>
    <col min="5129" max="5130" width="14.7109375" style="15" customWidth="1"/>
    <col min="5131" max="5131" width="12.7109375" style="15" customWidth="1"/>
    <col min="5132" max="5132" width="14.85546875" style="15" customWidth="1"/>
    <col min="5133" max="5134" width="14.7109375" style="15" bestFit="1" customWidth="1"/>
    <col min="5135" max="5135" width="12.7109375" style="15"/>
    <col min="5136" max="5136" width="14.85546875" style="15" bestFit="1" customWidth="1"/>
    <col min="5137" max="5137" width="3" style="15" customWidth="1"/>
    <col min="5138" max="5376" width="12.7109375" style="15"/>
    <col min="5377" max="5377" width="3.28515625" style="15" customWidth="1"/>
    <col min="5378" max="5378" width="16" style="15" customWidth="1"/>
    <col min="5379" max="5379" width="11.5703125" style="15" customWidth="1"/>
    <col min="5380" max="5380" width="20.5703125" style="15" customWidth="1"/>
    <col min="5381" max="5382" width="14.7109375" style="15" customWidth="1"/>
    <col min="5383" max="5383" width="12.7109375" style="15" customWidth="1"/>
    <col min="5384" max="5384" width="14.85546875" style="15" customWidth="1"/>
    <col min="5385" max="5386" width="14.7109375" style="15" customWidth="1"/>
    <col min="5387" max="5387" width="12.7109375" style="15" customWidth="1"/>
    <col min="5388" max="5388" width="14.85546875" style="15" customWidth="1"/>
    <col min="5389" max="5390" width="14.7109375" style="15" bestFit="1" customWidth="1"/>
    <col min="5391" max="5391" width="12.7109375" style="15"/>
    <col min="5392" max="5392" width="14.85546875" style="15" bestFit="1" customWidth="1"/>
    <col min="5393" max="5393" width="3" style="15" customWidth="1"/>
    <col min="5394" max="5632" width="12.7109375" style="15"/>
    <col min="5633" max="5633" width="3.28515625" style="15" customWidth="1"/>
    <col min="5634" max="5634" width="16" style="15" customWidth="1"/>
    <col min="5635" max="5635" width="11.5703125" style="15" customWidth="1"/>
    <col min="5636" max="5636" width="20.5703125" style="15" customWidth="1"/>
    <col min="5637" max="5638" width="14.7109375" style="15" customWidth="1"/>
    <col min="5639" max="5639" width="12.7109375" style="15" customWidth="1"/>
    <col min="5640" max="5640" width="14.85546875" style="15" customWidth="1"/>
    <col min="5641" max="5642" width="14.7109375" style="15" customWidth="1"/>
    <col min="5643" max="5643" width="12.7109375" style="15" customWidth="1"/>
    <col min="5644" max="5644" width="14.85546875" style="15" customWidth="1"/>
    <col min="5645" max="5646" width="14.7109375" style="15" bestFit="1" customWidth="1"/>
    <col min="5647" max="5647" width="12.7109375" style="15"/>
    <col min="5648" max="5648" width="14.85546875" style="15" bestFit="1" customWidth="1"/>
    <col min="5649" max="5649" width="3" style="15" customWidth="1"/>
    <col min="5650" max="5888" width="12.7109375" style="15"/>
    <col min="5889" max="5889" width="3.28515625" style="15" customWidth="1"/>
    <col min="5890" max="5890" width="16" style="15" customWidth="1"/>
    <col min="5891" max="5891" width="11.5703125" style="15" customWidth="1"/>
    <col min="5892" max="5892" width="20.5703125" style="15" customWidth="1"/>
    <col min="5893" max="5894" width="14.7109375" style="15" customWidth="1"/>
    <col min="5895" max="5895" width="12.7109375" style="15" customWidth="1"/>
    <col min="5896" max="5896" width="14.85546875" style="15" customWidth="1"/>
    <col min="5897" max="5898" width="14.7109375" style="15" customWidth="1"/>
    <col min="5899" max="5899" width="12.7109375" style="15" customWidth="1"/>
    <col min="5900" max="5900" width="14.85546875" style="15" customWidth="1"/>
    <col min="5901" max="5902" width="14.7109375" style="15" bestFit="1" customWidth="1"/>
    <col min="5903" max="5903" width="12.7109375" style="15"/>
    <col min="5904" max="5904" width="14.85546875" style="15" bestFit="1" customWidth="1"/>
    <col min="5905" max="5905" width="3" style="15" customWidth="1"/>
    <col min="5906" max="6144" width="12.7109375" style="15"/>
    <col min="6145" max="6145" width="3.28515625" style="15" customWidth="1"/>
    <col min="6146" max="6146" width="16" style="15" customWidth="1"/>
    <col min="6147" max="6147" width="11.5703125" style="15" customWidth="1"/>
    <col min="6148" max="6148" width="20.5703125" style="15" customWidth="1"/>
    <col min="6149" max="6150" width="14.7109375" style="15" customWidth="1"/>
    <col min="6151" max="6151" width="12.7109375" style="15" customWidth="1"/>
    <col min="6152" max="6152" width="14.85546875" style="15" customWidth="1"/>
    <col min="6153" max="6154" width="14.7109375" style="15" customWidth="1"/>
    <col min="6155" max="6155" width="12.7109375" style="15" customWidth="1"/>
    <col min="6156" max="6156" width="14.85546875" style="15" customWidth="1"/>
    <col min="6157" max="6158" width="14.7109375" style="15" bestFit="1" customWidth="1"/>
    <col min="6159" max="6159" width="12.7109375" style="15"/>
    <col min="6160" max="6160" width="14.85546875" style="15" bestFit="1" customWidth="1"/>
    <col min="6161" max="6161" width="3" style="15" customWidth="1"/>
    <col min="6162" max="6400" width="12.7109375" style="15"/>
    <col min="6401" max="6401" width="3.28515625" style="15" customWidth="1"/>
    <col min="6402" max="6402" width="16" style="15" customWidth="1"/>
    <col min="6403" max="6403" width="11.5703125" style="15" customWidth="1"/>
    <col min="6404" max="6404" width="20.5703125" style="15" customWidth="1"/>
    <col min="6405" max="6406" width="14.7109375" style="15" customWidth="1"/>
    <col min="6407" max="6407" width="12.7109375" style="15" customWidth="1"/>
    <col min="6408" max="6408" width="14.85546875" style="15" customWidth="1"/>
    <col min="6409" max="6410" width="14.7109375" style="15" customWidth="1"/>
    <col min="6411" max="6411" width="12.7109375" style="15" customWidth="1"/>
    <col min="6412" max="6412" width="14.85546875" style="15" customWidth="1"/>
    <col min="6413" max="6414" width="14.7109375" style="15" bestFit="1" customWidth="1"/>
    <col min="6415" max="6415" width="12.7109375" style="15"/>
    <col min="6416" max="6416" width="14.85546875" style="15" bestFit="1" customWidth="1"/>
    <col min="6417" max="6417" width="3" style="15" customWidth="1"/>
    <col min="6418" max="6656" width="12.7109375" style="15"/>
    <col min="6657" max="6657" width="3.28515625" style="15" customWidth="1"/>
    <col min="6658" max="6658" width="16" style="15" customWidth="1"/>
    <col min="6659" max="6659" width="11.5703125" style="15" customWidth="1"/>
    <col min="6660" max="6660" width="20.5703125" style="15" customWidth="1"/>
    <col min="6661" max="6662" width="14.7109375" style="15" customWidth="1"/>
    <col min="6663" max="6663" width="12.7109375" style="15" customWidth="1"/>
    <col min="6664" max="6664" width="14.85546875" style="15" customWidth="1"/>
    <col min="6665" max="6666" width="14.7109375" style="15" customWidth="1"/>
    <col min="6667" max="6667" width="12.7109375" style="15" customWidth="1"/>
    <col min="6668" max="6668" width="14.85546875" style="15" customWidth="1"/>
    <col min="6669" max="6670" width="14.7109375" style="15" bestFit="1" customWidth="1"/>
    <col min="6671" max="6671" width="12.7109375" style="15"/>
    <col min="6672" max="6672" width="14.85546875" style="15" bestFit="1" customWidth="1"/>
    <col min="6673" max="6673" width="3" style="15" customWidth="1"/>
    <col min="6674" max="6912" width="12.7109375" style="15"/>
    <col min="6913" max="6913" width="3.28515625" style="15" customWidth="1"/>
    <col min="6914" max="6914" width="16" style="15" customWidth="1"/>
    <col min="6915" max="6915" width="11.5703125" style="15" customWidth="1"/>
    <col min="6916" max="6916" width="20.5703125" style="15" customWidth="1"/>
    <col min="6917" max="6918" width="14.7109375" style="15" customWidth="1"/>
    <col min="6919" max="6919" width="12.7109375" style="15" customWidth="1"/>
    <col min="6920" max="6920" width="14.85546875" style="15" customWidth="1"/>
    <col min="6921" max="6922" width="14.7109375" style="15" customWidth="1"/>
    <col min="6923" max="6923" width="12.7109375" style="15" customWidth="1"/>
    <col min="6924" max="6924" width="14.85546875" style="15" customWidth="1"/>
    <col min="6925" max="6926" width="14.7109375" style="15" bestFit="1" customWidth="1"/>
    <col min="6927" max="6927" width="12.7109375" style="15"/>
    <col min="6928" max="6928" width="14.85546875" style="15" bestFit="1" customWidth="1"/>
    <col min="6929" max="6929" width="3" style="15" customWidth="1"/>
    <col min="6930" max="7168" width="12.7109375" style="15"/>
    <col min="7169" max="7169" width="3.28515625" style="15" customWidth="1"/>
    <col min="7170" max="7170" width="16" style="15" customWidth="1"/>
    <col min="7171" max="7171" width="11.5703125" style="15" customWidth="1"/>
    <col min="7172" max="7172" width="20.5703125" style="15" customWidth="1"/>
    <col min="7173" max="7174" width="14.7109375" style="15" customWidth="1"/>
    <col min="7175" max="7175" width="12.7109375" style="15" customWidth="1"/>
    <col min="7176" max="7176" width="14.85546875" style="15" customWidth="1"/>
    <col min="7177" max="7178" width="14.7109375" style="15" customWidth="1"/>
    <col min="7179" max="7179" width="12.7109375" style="15" customWidth="1"/>
    <col min="7180" max="7180" width="14.85546875" style="15" customWidth="1"/>
    <col min="7181" max="7182" width="14.7109375" style="15" bestFit="1" customWidth="1"/>
    <col min="7183" max="7183" width="12.7109375" style="15"/>
    <col min="7184" max="7184" width="14.85546875" style="15" bestFit="1" customWidth="1"/>
    <col min="7185" max="7185" width="3" style="15" customWidth="1"/>
    <col min="7186" max="7424" width="12.7109375" style="15"/>
    <col min="7425" max="7425" width="3.28515625" style="15" customWidth="1"/>
    <col min="7426" max="7426" width="16" style="15" customWidth="1"/>
    <col min="7427" max="7427" width="11.5703125" style="15" customWidth="1"/>
    <col min="7428" max="7428" width="20.5703125" style="15" customWidth="1"/>
    <col min="7429" max="7430" width="14.7109375" style="15" customWidth="1"/>
    <col min="7431" max="7431" width="12.7109375" style="15" customWidth="1"/>
    <col min="7432" max="7432" width="14.85546875" style="15" customWidth="1"/>
    <col min="7433" max="7434" width="14.7109375" style="15" customWidth="1"/>
    <col min="7435" max="7435" width="12.7109375" style="15" customWidth="1"/>
    <col min="7436" max="7436" width="14.85546875" style="15" customWidth="1"/>
    <col min="7437" max="7438" width="14.7109375" style="15" bestFit="1" customWidth="1"/>
    <col min="7439" max="7439" width="12.7109375" style="15"/>
    <col min="7440" max="7440" width="14.85546875" style="15" bestFit="1" customWidth="1"/>
    <col min="7441" max="7441" width="3" style="15" customWidth="1"/>
    <col min="7442" max="7680" width="12.7109375" style="15"/>
    <col min="7681" max="7681" width="3.28515625" style="15" customWidth="1"/>
    <col min="7682" max="7682" width="16" style="15" customWidth="1"/>
    <col min="7683" max="7683" width="11.5703125" style="15" customWidth="1"/>
    <col min="7684" max="7684" width="20.5703125" style="15" customWidth="1"/>
    <col min="7685" max="7686" width="14.7109375" style="15" customWidth="1"/>
    <col min="7687" max="7687" width="12.7109375" style="15" customWidth="1"/>
    <col min="7688" max="7688" width="14.85546875" style="15" customWidth="1"/>
    <col min="7689" max="7690" width="14.7109375" style="15" customWidth="1"/>
    <col min="7691" max="7691" width="12.7109375" style="15" customWidth="1"/>
    <col min="7692" max="7692" width="14.85546875" style="15" customWidth="1"/>
    <col min="7693" max="7694" width="14.7109375" style="15" bestFit="1" customWidth="1"/>
    <col min="7695" max="7695" width="12.7109375" style="15"/>
    <col min="7696" max="7696" width="14.85546875" style="15" bestFit="1" customWidth="1"/>
    <col min="7697" max="7697" width="3" style="15" customWidth="1"/>
    <col min="7698" max="7936" width="12.7109375" style="15"/>
    <col min="7937" max="7937" width="3.28515625" style="15" customWidth="1"/>
    <col min="7938" max="7938" width="16" style="15" customWidth="1"/>
    <col min="7939" max="7939" width="11.5703125" style="15" customWidth="1"/>
    <col min="7940" max="7940" width="20.5703125" style="15" customWidth="1"/>
    <col min="7941" max="7942" width="14.7109375" style="15" customWidth="1"/>
    <col min="7943" max="7943" width="12.7109375" style="15" customWidth="1"/>
    <col min="7944" max="7944" width="14.85546875" style="15" customWidth="1"/>
    <col min="7945" max="7946" width="14.7109375" style="15" customWidth="1"/>
    <col min="7947" max="7947" width="12.7109375" style="15" customWidth="1"/>
    <col min="7948" max="7948" width="14.85546875" style="15" customWidth="1"/>
    <col min="7949" max="7950" width="14.7109375" style="15" bestFit="1" customWidth="1"/>
    <col min="7951" max="7951" width="12.7109375" style="15"/>
    <col min="7952" max="7952" width="14.85546875" style="15" bestFit="1" customWidth="1"/>
    <col min="7953" max="7953" width="3" style="15" customWidth="1"/>
    <col min="7954" max="8192" width="12.7109375" style="15"/>
    <col min="8193" max="8193" width="3.28515625" style="15" customWidth="1"/>
    <col min="8194" max="8194" width="16" style="15" customWidth="1"/>
    <col min="8195" max="8195" width="11.5703125" style="15" customWidth="1"/>
    <col min="8196" max="8196" width="20.5703125" style="15" customWidth="1"/>
    <col min="8197" max="8198" width="14.7109375" style="15" customWidth="1"/>
    <col min="8199" max="8199" width="12.7109375" style="15" customWidth="1"/>
    <col min="8200" max="8200" width="14.85546875" style="15" customWidth="1"/>
    <col min="8201" max="8202" width="14.7109375" style="15" customWidth="1"/>
    <col min="8203" max="8203" width="12.7109375" style="15" customWidth="1"/>
    <col min="8204" max="8204" width="14.85546875" style="15" customWidth="1"/>
    <col min="8205" max="8206" width="14.7109375" style="15" bestFit="1" customWidth="1"/>
    <col min="8207" max="8207" width="12.7109375" style="15"/>
    <col min="8208" max="8208" width="14.85546875" style="15" bestFit="1" customWidth="1"/>
    <col min="8209" max="8209" width="3" style="15" customWidth="1"/>
    <col min="8210" max="8448" width="12.7109375" style="15"/>
    <col min="8449" max="8449" width="3.28515625" style="15" customWidth="1"/>
    <col min="8450" max="8450" width="16" style="15" customWidth="1"/>
    <col min="8451" max="8451" width="11.5703125" style="15" customWidth="1"/>
    <col min="8452" max="8452" width="20.5703125" style="15" customWidth="1"/>
    <col min="8453" max="8454" width="14.7109375" style="15" customWidth="1"/>
    <col min="8455" max="8455" width="12.7109375" style="15" customWidth="1"/>
    <col min="8456" max="8456" width="14.85546875" style="15" customWidth="1"/>
    <col min="8457" max="8458" width="14.7109375" style="15" customWidth="1"/>
    <col min="8459" max="8459" width="12.7109375" style="15" customWidth="1"/>
    <col min="8460" max="8460" width="14.85546875" style="15" customWidth="1"/>
    <col min="8461" max="8462" width="14.7109375" style="15" bestFit="1" customWidth="1"/>
    <col min="8463" max="8463" width="12.7109375" style="15"/>
    <col min="8464" max="8464" width="14.85546875" style="15" bestFit="1" customWidth="1"/>
    <col min="8465" max="8465" width="3" style="15" customWidth="1"/>
    <col min="8466" max="8704" width="12.7109375" style="15"/>
    <col min="8705" max="8705" width="3.28515625" style="15" customWidth="1"/>
    <col min="8706" max="8706" width="16" style="15" customWidth="1"/>
    <col min="8707" max="8707" width="11.5703125" style="15" customWidth="1"/>
    <col min="8708" max="8708" width="20.5703125" style="15" customWidth="1"/>
    <col min="8709" max="8710" width="14.7109375" style="15" customWidth="1"/>
    <col min="8711" max="8711" width="12.7109375" style="15" customWidth="1"/>
    <col min="8712" max="8712" width="14.85546875" style="15" customWidth="1"/>
    <col min="8713" max="8714" width="14.7109375" style="15" customWidth="1"/>
    <col min="8715" max="8715" width="12.7109375" style="15" customWidth="1"/>
    <col min="8716" max="8716" width="14.85546875" style="15" customWidth="1"/>
    <col min="8717" max="8718" width="14.7109375" style="15" bestFit="1" customWidth="1"/>
    <col min="8719" max="8719" width="12.7109375" style="15"/>
    <col min="8720" max="8720" width="14.85546875" style="15" bestFit="1" customWidth="1"/>
    <col min="8721" max="8721" width="3" style="15" customWidth="1"/>
    <col min="8722" max="8960" width="12.7109375" style="15"/>
    <col min="8961" max="8961" width="3.28515625" style="15" customWidth="1"/>
    <col min="8962" max="8962" width="16" style="15" customWidth="1"/>
    <col min="8963" max="8963" width="11.5703125" style="15" customWidth="1"/>
    <col min="8964" max="8964" width="20.5703125" style="15" customWidth="1"/>
    <col min="8965" max="8966" width="14.7109375" style="15" customWidth="1"/>
    <col min="8967" max="8967" width="12.7109375" style="15" customWidth="1"/>
    <col min="8968" max="8968" width="14.85546875" style="15" customWidth="1"/>
    <col min="8969" max="8970" width="14.7109375" style="15" customWidth="1"/>
    <col min="8971" max="8971" width="12.7109375" style="15" customWidth="1"/>
    <col min="8972" max="8972" width="14.85546875" style="15" customWidth="1"/>
    <col min="8973" max="8974" width="14.7109375" style="15" bestFit="1" customWidth="1"/>
    <col min="8975" max="8975" width="12.7109375" style="15"/>
    <col min="8976" max="8976" width="14.85546875" style="15" bestFit="1" customWidth="1"/>
    <col min="8977" max="8977" width="3" style="15" customWidth="1"/>
    <col min="8978" max="9216" width="12.7109375" style="15"/>
    <col min="9217" max="9217" width="3.28515625" style="15" customWidth="1"/>
    <col min="9218" max="9218" width="16" style="15" customWidth="1"/>
    <col min="9219" max="9219" width="11.5703125" style="15" customWidth="1"/>
    <col min="9220" max="9220" width="20.5703125" style="15" customWidth="1"/>
    <col min="9221" max="9222" width="14.7109375" style="15" customWidth="1"/>
    <col min="9223" max="9223" width="12.7109375" style="15" customWidth="1"/>
    <col min="9224" max="9224" width="14.85546875" style="15" customWidth="1"/>
    <col min="9225" max="9226" width="14.7109375" style="15" customWidth="1"/>
    <col min="9227" max="9227" width="12.7109375" style="15" customWidth="1"/>
    <col min="9228" max="9228" width="14.85546875" style="15" customWidth="1"/>
    <col min="9229" max="9230" width="14.7109375" style="15" bestFit="1" customWidth="1"/>
    <col min="9231" max="9231" width="12.7109375" style="15"/>
    <col min="9232" max="9232" width="14.85546875" style="15" bestFit="1" customWidth="1"/>
    <col min="9233" max="9233" width="3" style="15" customWidth="1"/>
    <col min="9234" max="9472" width="12.7109375" style="15"/>
    <col min="9473" max="9473" width="3.28515625" style="15" customWidth="1"/>
    <col min="9474" max="9474" width="16" style="15" customWidth="1"/>
    <col min="9475" max="9475" width="11.5703125" style="15" customWidth="1"/>
    <col min="9476" max="9476" width="20.5703125" style="15" customWidth="1"/>
    <col min="9477" max="9478" width="14.7109375" style="15" customWidth="1"/>
    <col min="9479" max="9479" width="12.7109375" style="15" customWidth="1"/>
    <col min="9480" max="9480" width="14.85546875" style="15" customWidth="1"/>
    <col min="9481" max="9482" width="14.7109375" style="15" customWidth="1"/>
    <col min="9483" max="9483" width="12.7109375" style="15" customWidth="1"/>
    <col min="9484" max="9484" width="14.85546875" style="15" customWidth="1"/>
    <col min="9485" max="9486" width="14.7109375" style="15" bestFit="1" customWidth="1"/>
    <col min="9487" max="9487" width="12.7109375" style="15"/>
    <col min="9488" max="9488" width="14.85546875" style="15" bestFit="1" customWidth="1"/>
    <col min="9489" max="9489" width="3" style="15" customWidth="1"/>
    <col min="9490" max="9728" width="12.7109375" style="15"/>
    <col min="9729" max="9729" width="3.28515625" style="15" customWidth="1"/>
    <col min="9730" max="9730" width="16" style="15" customWidth="1"/>
    <col min="9731" max="9731" width="11.5703125" style="15" customWidth="1"/>
    <col min="9732" max="9732" width="20.5703125" style="15" customWidth="1"/>
    <col min="9733" max="9734" width="14.7109375" style="15" customWidth="1"/>
    <col min="9735" max="9735" width="12.7109375" style="15" customWidth="1"/>
    <col min="9736" max="9736" width="14.85546875" style="15" customWidth="1"/>
    <col min="9737" max="9738" width="14.7109375" style="15" customWidth="1"/>
    <col min="9739" max="9739" width="12.7109375" style="15" customWidth="1"/>
    <col min="9740" max="9740" width="14.85546875" style="15" customWidth="1"/>
    <col min="9741" max="9742" width="14.7109375" style="15" bestFit="1" customWidth="1"/>
    <col min="9743" max="9743" width="12.7109375" style="15"/>
    <col min="9744" max="9744" width="14.85546875" style="15" bestFit="1" customWidth="1"/>
    <col min="9745" max="9745" width="3" style="15" customWidth="1"/>
    <col min="9746" max="9984" width="12.7109375" style="15"/>
    <col min="9985" max="9985" width="3.28515625" style="15" customWidth="1"/>
    <col min="9986" max="9986" width="16" style="15" customWidth="1"/>
    <col min="9987" max="9987" width="11.5703125" style="15" customWidth="1"/>
    <col min="9988" max="9988" width="20.5703125" style="15" customWidth="1"/>
    <col min="9989" max="9990" width="14.7109375" style="15" customWidth="1"/>
    <col min="9991" max="9991" width="12.7109375" style="15" customWidth="1"/>
    <col min="9992" max="9992" width="14.85546875" style="15" customWidth="1"/>
    <col min="9993" max="9994" width="14.7109375" style="15" customWidth="1"/>
    <col min="9995" max="9995" width="12.7109375" style="15" customWidth="1"/>
    <col min="9996" max="9996" width="14.85546875" style="15" customWidth="1"/>
    <col min="9997" max="9998" width="14.7109375" style="15" bestFit="1" customWidth="1"/>
    <col min="9999" max="9999" width="12.7109375" style="15"/>
    <col min="10000" max="10000" width="14.85546875" style="15" bestFit="1" customWidth="1"/>
    <col min="10001" max="10001" width="3" style="15" customWidth="1"/>
    <col min="10002" max="10240" width="12.7109375" style="15"/>
    <col min="10241" max="10241" width="3.28515625" style="15" customWidth="1"/>
    <col min="10242" max="10242" width="16" style="15" customWidth="1"/>
    <col min="10243" max="10243" width="11.5703125" style="15" customWidth="1"/>
    <col min="10244" max="10244" width="20.5703125" style="15" customWidth="1"/>
    <col min="10245" max="10246" width="14.7109375" style="15" customWidth="1"/>
    <col min="10247" max="10247" width="12.7109375" style="15" customWidth="1"/>
    <col min="10248" max="10248" width="14.85546875" style="15" customWidth="1"/>
    <col min="10249" max="10250" width="14.7109375" style="15" customWidth="1"/>
    <col min="10251" max="10251" width="12.7109375" style="15" customWidth="1"/>
    <col min="10252" max="10252" width="14.85546875" style="15" customWidth="1"/>
    <col min="10253" max="10254" width="14.7109375" style="15" bestFit="1" customWidth="1"/>
    <col min="10255" max="10255" width="12.7109375" style="15"/>
    <col min="10256" max="10256" width="14.85546875" style="15" bestFit="1" customWidth="1"/>
    <col min="10257" max="10257" width="3" style="15" customWidth="1"/>
    <col min="10258" max="10496" width="12.7109375" style="15"/>
    <col min="10497" max="10497" width="3.28515625" style="15" customWidth="1"/>
    <col min="10498" max="10498" width="16" style="15" customWidth="1"/>
    <col min="10499" max="10499" width="11.5703125" style="15" customWidth="1"/>
    <col min="10500" max="10500" width="20.5703125" style="15" customWidth="1"/>
    <col min="10501" max="10502" width="14.7109375" style="15" customWidth="1"/>
    <col min="10503" max="10503" width="12.7109375" style="15" customWidth="1"/>
    <col min="10504" max="10504" width="14.85546875" style="15" customWidth="1"/>
    <col min="10505" max="10506" width="14.7109375" style="15" customWidth="1"/>
    <col min="10507" max="10507" width="12.7109375" style="15" customWidth="1"/>
    <col min="10508" max="10508" width="14.85546875" style="15" customWidth="1"/>
    <col min="10509" max="10510" width="14.7109375" style="15" bestFit="1" customWidth="1"/>
    <col min="10511" max="10511" width="12.7109375" style="15"/>
    <col min="10512" max="10512" width="14.85546875" style="15" bestFit="1" customWidth="1"/>
    <col min="10513" max="10513" width="3" style="15" customWidth="1"/>
    <col min="10514" max="10752" width="12.7109375" style="15"/>
    <col min="10753" max="10753" width="3.28515625" style="15" customWidth="1"/>
    <col min="10754" max="10754" width="16" style="15" customWidth="1"/>
    <col min="10755" max="10755" width="11.5703125" style="15" customWidth="1"/>
    <col min="10756" max="10756" width="20.5703125" style="15" customWidth="1"/>
    <col min="10757" max="10758" width="14.7109375" style="15" customWidth="1"/>
    <col min="10759" max="10759" width="12.7109375" style="15" customWidth="1"/>
    <col min="10760" max="10760" width="14.85546875" style="15" customWidth="1"/>
    <col min="10761" max="10762" width="14.7109375" style="15" customWidth="1"/>
    <col min="10763" max="10763" width="12.7109375" style="15" customWidth="1"/>
    <col min="10764" max="10764" width="14.85546875" style="15" customWidth="1"/>
    <col min="10765" max="10766" width="14.7109375" style="15" bestFit="1" customWidth="1"/>
    <col min="10767" max="10767" width="12.7109375" style="15"/>
    <col min="10768" max="10768" width="14.85546875" style="15" bestFit="1" customWidth="1"/>
    <col min="10769" max="10769" width="3" style="15" customWidth="1"/>
    <col min="10770" max="11008" width="12.7109375" style="15"/>
    <col min="11009" max="11009" width="3.28515625" style="15" customWidth="1"/>
    <col min="11010" max="11010" width="16" style="15" customWidth="1"/>
    <col min="11011" max="11011" width="11.5703125" style="15" customWidth="1"/>
    <col min="11012" max="11012" width="20.5703125" style="15" customWidth="1"/>
    <col min="11013" max="11014" width="14.7109375" style="15" customWidth="1"/>
    <col min="11015" max="11015" width="12.7109375" style="15" customWidth="1"/>
    <col min="11016" max="11016" width="14.85546875" style="15" customWidth="1"/>
    <col min="11017" max="11018" width="14.7109375" style="15" customWidth="1"/>
    <col min="11019" max="11019" width="12.7109375" style="15" customWidth="1"/>
    <col min="11020" max="11020" width="14.85546875" style="15" customWidth="1"/>
    <col min="11021" max="11022" width="14.7109375" style="15" bestFit="1" customWidth="1"/>
    <col min="11023" max="11023" width="12.7109375" style="15"/>
    <col min="11024" max="11024" width="14.85546875" style="15" bestFit="1" customWidth="1"/>
    <col min="11025" max="11025" width="3" style="15" customWidth="1"/>
    <col min="11026" max="11264" width="12.7109375" style="15"/>
    <col min="11265" max="11265" width="3.28515625" style="15" customWidth="1"/>
    <col min="11266" max="11266" width="16" style="15" customWidth="1"/>
    <col min="11267" max="11267" width="11.5703125" style="15" customWidth="1"/>
    <col min="11268" max="11268" width="20.5703125" style="15" customWidth="1"/>
    <col min="11269" max="11270" width="14.7109375" style="15" customWidth="1"/>
    <col min="11271" max="11271" width="12.7109375" style="15" customWidth="1"/>
    <col min="11272" max="11272" width="14.85546875" style="15" customWidth="1"/>
    <col min="11273" max="11274" width="14.7109375" style="15" customWidth="1"/>
    <col min="11275" max="11275" width="12.7109375" style="15" customWidth="1"/>
    <col min="11276" max="11276" width="14.85546875" style="15" customWidth="1"/>
    <col min="11277" max="11278" width="14.7109375" style="15" bestFit="1" customWidth="1"/>
    <col min="11279" max="11279" width="12.7109375" style="15"/>
    <col min="11280" max="11280" width="14.85546875" style="15" bestFit="1" customWidth="1"/>
    <col min="11281" max="11281" width="3" style="15" customWidth="1"/>
    <col min="11282" max="11520" width="12.7109375" style="15"/>
    <col min="11521" max="11521" width="3.28515625" style="15" customWidth="1"/>
    <col min="11522" max="11522" width="16" style="15" customWidth="1"/>
    <col min="11523" max="11523" width="11.5703125" style="15" customWidth="1"/>
    <col min="11524" max="11524" width="20.5703125" style="15" customWidth="1"/>
    <col min="11525" max="11526" width="14.7109375" style="15" customWidth="1"/>
    <col min="11527" max="11527" width="12.7109375" style="15" customWidth="1"/>
    <col min="11528" max="11528" width="14.85546875" style="15" customWidth="1"/>
    <col min="11529" max="11530" width="14.7109375" style="15" customWidth="1"/>
    <col min="11531" max="11531" width="12.7109375" style="15" customWidth="1"/>
    <col min="11532" max="11532" width="14.85546875" style="15" customWidth="1"/>
    <col min="11533" max="11534" width="14.7109375" style="15" bestFit="1" customWidth="1"/>
    <col min="11535" max="11535" width="12.7109375" style="15"/>
    <col min="11536" max="11536" width="14.85546875" style="15" bestFit="1" customWidth="1"/>
    <col min="11537" max="11537" width="3" style="15" customWidth="1"/>
    <col min="11538" max="11776" width="12.7109375" style="15"/>
    <col min="11777" max="11777" width="3.28515625" style="15" customWidth="1"/>
    <col min="11778" max="11778" width="16" style="15" customWidth="1"/>
    <col min="11779" max="11779" width="11.5703125" style="15" customWidth="1"/>
    <col min="11780" max="11780" width="20.5703125" style="15" customWidth="1"/>
    <col min="11781" max="11782" width="14.7109375" style="15" customWidth="1"/>
    <col min="11783" max="11783" width="12.7109375" style="15" customWidth="1"/>
    <col min="11784" max="11784" width="14.85546875" style="15" customWidth="1"/>
    <col min="11785" max="11786" width="14.7109375" style="15" customWidth="1"/>
    <col min="11787" max="11787" width="12.7109375" style="15" customWidth="1"/>
    <col min="11788" max="11788" width="14.85546875" style="15" customWidth="1"/>
    <col min="11789" max="11790" width="14.7109375" style="15" bestFit="1" customWidth="1"/>
    <col min="11791" max="11791" width="12.7109375" style="15"/>
    <col min="11792" max="11792" width="14.85546875" style="15" bestFit="1" customWidth="1"/>
    <col min="11793" max="11793" width="3" style="15" customWidth="1"/>
    <col min="11794" max="12032" width="12.7109375" style="15"/>
    <col min="12033" max="12033" width="3.28515625" style="15" customWidth="1"/>
    <col min="12034" max="12034" width="16" style="15" customWidth="1"/>
    <col min="12035" max="12035" width="11.5703125" style="15" customWidth="1"/>
    <col min="12036" max="12036" width="20.5703125" style="15" customWidth="1"/>
    <col min="12037" max="12038" width="14.7109375" style="15" customWidth="1"/>
    <col min="12039" max="12039" width="12.7109375" style="15" customWidth="1"/>
    <col min="12040" max="12040" width="14.85546875" style="15" customWidth="1"/>
    <col min="12041" max="12042" width="14.7109375" style="15" customWidth="1"/>
    <col min="12043" max="12043" width="12.7109375" style="15" customWidth="1"/>
    <col min="12044" max="12044" width="14.85546875" style="15" customWidth="1"/>
    <col min="12045" max="12046" width="14.7109375" style="15" bestFit="1" customWidth="1"/>
    <col min="12047" max="12047" width="12.7109375" style="15"/>
    <col min="12048" max="12048" width="14.85546875" style="15" bestFit="1" customWidth="1"/>
    <col min="12049" max="12049" width="3" style="15" customWidth="1"/>
    <col min="12050" max="12288" width="12.7109375" style="15"/>
    <col min="12289" max="12289" width="3.28515625" style="15" customWidth="1"/>
    <col min="12290" max="12290" width="16" style="15" customWidth="1"/>
    <col min="12291" max="12291" width="11.5703125" style="15" customWidth="1"/>
    <col min="12292" max="12292" width="20.5703125" style="15" customWidth="1"/>
    <col min="12293" max="12294" width="14.7109375" style="15" customWidth="1"/>
    <col min="12295" max="12295" width="12.7109375" style="15" customWidth="1"/>
    <col min="12296" max="12296" width="14.85546875" style="15" customWidth="1"/>
    <col min="12297" max="12298" width="14.7109375" style="15" customWidth="1"/>
    <col min="12299" max="12299" width="12.7109375" style="15" customWidth="1"/>
    <col min="12300" max="12300" width="14.85546875" style="15" customWidth="1"/>
    <col min="12301" max="12302" width="14.7109375" style="15" bestFit="1" customWidth="1"/>
    <col min="12303" max="12303" width="12.7109375" style="15"/>
    <col min="12304" max="12304" width="14.85546875" style="15" bestFit="1" customWidth="1"/>
    <col min="12305" max="12305" width="3" style="15" customWidth="1"/>
    <col min="12306" max="12544" width="12.7109375" style="15"/>
    <col min="12545" max="12545" width="3.28515625" style="15" customWidth="1"/>
    <col min="12546" max="12546" width="16" style="15" customWidth="1"/>
    <col min="12547" max="12547" width="11.5703125" style="15" customWidth="1"/>
    <col min="12548" max="12548" width="20.5703125" style="15" customWidth="1"/>
    <col min="12549" max="12550" width="14.7109375" style="15" customWidth="1"/>
    <col min="12551" max="12551" width="12.7109375" style="15" customWidth="1"/>
    <col min="12552" max="12552" width="14.85546875" style="15" customWidth="1"/>
    <col min="12553" max="12554" width="14.7109375" style="15" customWidth="1"/>
    <col min="12555" max="12555" width="12.7109375" style="15" customWidth="1"/>
    <col min="12556" max="12556" width="14.85546875" style="15" customWidth="1"/>
    <col min="12557" max="12558" width="14.7109375" style="15" bestFit="1" customWidth="1"/>
    <col min="12559" max="12559" width="12.7109375" style="15"/>
    <col min="12560" max="12560" width="14.85546875" style="15" bestFit="1" customWidth="1"/>
    <col min="12561" max="12561" width="3" style="15" customWidth="1"/>
    <col min="12562" max="12800" width="12.7109375" style="15"/>
    <col min="12801" max="12801" width="3.28515625" style="15" customWidth="1"/>
    <col min="12802" max="12802" width="16" style="15" customWidth="1"/>
    <col min="12803" max="12803" width="11.5703125" style="15" customWidth="1"/>
    <col min="12804" max="12804" width="20.5703125" style="15" customWidth="1"/>
    <col min="12805" max="12806" width="14.7109375" style="15" customWidth="1"/>
    <col min="12807" max="12807" width="12.7109375" style="15" customWidth="1"/>
    <col min="12808" max="12808" width="14.85546875" style="15" customWidth="1"/>
    <col min="12809" max="12810" width="14.7109375" style="15" customWidth="1"/>
    <col min="12811" max="12811" width="12.7109375" style="15" customWidth="1"/>
    <col min="12812" max="12812" width="14.85546875" style="15" customWidth="1"/>
    <col min="12813" max="12814" width="14.7109375" style="15" bestFit="1" customWidth="1"/>
    <col min="12815" max="12815" width="12.7109375" style="15"/>
    <col min="12816" max="12816" width="14.85546875" style="15" bestFit="1" customWidth="1"/>
    <col min="12817" max="12817" width="3" style="15" customWidth="1"/>
    <col min="12818" max="13056" width="12.7109375" style="15"/>
    <col min="13057" max="13057" width="3.28515625" style="15" customWidth="1"/>
    <col min="13058" max="13058" width="16" style="15" customWidth="1"/>
    <col min="13059" max="13059" width="11.5703125" style="15" customWidth="1"/>
    <col min="13060" max="13060" width="20.5703125" style="15" customWidth="1"/>
    <col min="13061" max="13062" width="14.7109375" style="15" customWidth="1"/>
    <col min="13063" max="13063" width="12.7109375" style="15" customWidth="1"/>
    <col min="13064" max="13064" width="14.85546875" style="15" customWidth="1"/>
    <col min="13065" max="13066" width="14.7109375" style="15" customWidth="1"/>
    <col min="13067" max="13067" width="12.7109375" style="15" customWidth="1"/>
    <col min="13068" max="13068" width="14.85546875" style="15" customWidth="1"/>
    <col min="13069" max="13070" width="14.7109375" style="15" bestFit="1" customWidth="1"/>
    <col min="13071" max="13071" width="12.7109375" style="15"/>
    <col min="13072" max="13072" width="14.85546875" style="15" bestFit="1" customWidth="1"/>
    <col min="13073" max="13073" width="3" style="15" customWidth="1"/>
    <col min="13074" max="13312" width="12.7109375" style="15"/>
    <col min="13313" max="13313" width="3.28515625" style="15" customWidth="1"/>
    <col min="13314" max="13314" width="16" style="15" customWidth="1"/>
    <col min="13315" max="13315" width="11.5703125" style="15" customWidth="1"/>
    <col min="13316" max="13316" width="20.5703125" style="15" customWidth="1"/>
    <col min="13317" max="13318" width="14.7109375" style="15" customWidth="1"/>
    <col min="13319" max="13319" width="12.7109375" style="15" customWidth="1"/>
    <col min="13320" max="13320" width="14.85546875" style="15" customWidth="1"/>
    <col min="13321" max="13322" width="14.7109375" style="15" customWidth="1"/>
    <col min="13323" max="13323" width="12.7109375" style="15" customWidth="1"/>
    <col min="13324" max="13324" width="14.85546875" style="15" customWidth="1"/>
    <col min="13325" max="13326" width="14.7109375" style="15" bestFit="1" customWidth="1"/>
    <col min="13327" max="13327" width="12.7109375" style="15"/>
    <col min="13328" max="13328" width="14.85546875" style="15" bestFit="1" customWidth="1"/>
    <col min="13329" max="13329" width="3" style="15" customWidth="1"/>
    <col min="13330" max="13568" width="12.7109375" style="15"/>
    <col min="13569" max="13569" width="3.28515625" style="15" customWidth="1"/>
    <col min="13570" max="13570" width="16" style="15" customWidth="1"/>
    <col min="13571" max="13571" width="11.5703125" style="15" customWidth="1"/>
    <col min="13572" max="13572" width="20.5703125" style="15" customWidth="1"/>
    <col min="13573" max="13574" width="14.7109375" style="15" customWidth="1"/>
    <col min="13575" max="13575" width="12.7109375" style="15" customWidth="1"/>
    <col min="13576" max="13576" width="14.85546875" style="15" customWidth="1"/>
    <col min="13577" max="13578" width="14.7109375" style="15" customWidth="1"/>
    <col min="13579" max="13579" width="12.7109375" style="15" customWidth="1"/>
    <col min="13580" max="13580" width="14.85546875" style="15" customWidth="1"/>
    <col min="13581" max="13582" width="14.7109375" style="15" bestFit="1" customWidth="1"/>
    <col min="13583" max="13583" width="12.7109375" style="15"/>
    <col min="13584" max="13584" width="14.85546875" style="15" bestFit="1" customWidth="1"/>
    <col min="13585" max="13585" width="3" style="15" customWidth="1"/>
    <col min="13586" max="13824" width="12.7109375" style="15"/>
    <col min="13825" max="13825" width="3.28515625" style="15" customWidth="1"/>
    <col min="13826" max="13826" width="16" style="15" customWidth="1"/>
    <col min="13827" max="13827" width="11.5703125" style="15" customWidth="1"/>
    <col min="13828" max="13828" width="20.5703125" style="15" customWidth="1"/>
    <col min="13829" max="13830" width="14.7109375" style="15" customWidth="1"/>
    <col min="13831" max="13831" width="12.7109375" style="15" customWidth="1"/>
    <col min="13832" max="13832" width="14.85546875" style="15" customWidth="1"/>
    <col min="13833" max="13834" width="14.7109375" style="15" customWidth="1"/>
    <col min="13835" max="13835" width="12.7109375" style="15" customWidth="1"/>
    <col min="13836" max="13836" width="14.85546875" style="15" customWidth="1"/>
    <col min="13837" max="13838" width="14.7109375" style="15" bestFit="1" customWidth="1"/>
    <col min="13839" max="13839" width="12.7109375" style="15"/>
    <col min="13840" max="13840" width="14.85546875" style="15" bestFit="1" customWidth="1"/>
    <col min="13841" max="13841" width="3" style="15" customWidth="1"/>
    <col min="13842" max="14080" width="12.7109375" style="15"/>
    <col min="14081" max="14081" width="3.28515625" style="15" customWidth="1"/>
    <col min="14082" max="14082" width="16" style="15" customWidth="1"/>
    <col min="14083" max="14083" width="11.5703125" style="15" customWidth="1"/>
    <col min="14084" max="14084" width="20.5703125" style="15" customWidth="1"/>
    <col min="14085" max="14086" width="14.7109375" style="15" customWidth="1"/>
    <col min="14087" max="14087" width="12.7109375" style="15" customWidth="1"/>
    <col min="14088" max="14088" width="14.85546875" style="15" customWidth="1"/>
    <col min="14089" max="14090" width="14.7109375" style="15" customWidth="1"/>
    <col min="14091" max="14091" width="12.7109375" style="15" customWidth="1"/>
    <col min="14092" max="14092" width="14.85546875" style="15" customWidth="1"/>
    <col min="14093" max="14094" width="14.7109375" style="15" bestFit="1" customWidth="1"/>
    <col min="14095" max="14095" width="12.7109375" style="15"/>
    <col min="14096" max="14096" width="14.85546875" style="15" bestFit="1" customWidth="1"/>
    <col min="14097" max="14097" width="3" style="15" customWidth="1"/>
    <col min="14098" max="14336" width="12.7109375" style="15"/>
    <col min="14337" max="14337" width="3.28515625" style="15" customWidth="1"/>
    <col min="14338" max="14338" width="16" style="15" customWidth="1"/>
    <col min="14339" max="14339" width="11.5703125" style="15" customWidth="1"/>
    <col min="14340" max="14340" width="20.5703125" style="15" customWidth="1"/>
    <col min="14341" max="14342" width="14.7109375" style="15" customWidth="1"/>
    <col min="14343" max="14343" width="12.7109375" style="15" customWidth="1"/>
    <col min="14344" max="14344" width="14.85546875" style="15" customWidth="1"/>
    <col min="14345" max="14346" width="14.7109375" style="15" customWidth="1"/>
    <col min="14347" max="14347" width="12.7109375" style="15" customWidth="1"/>
    <col min="14348" max="14348" width="14.85546875" style="15" customWidth="1"/>
    <col min="14349" max="14350" width="14.7109375" style="15" bestFit="1" customWidth="1"/>
    <col min="14351" max="14351" width="12.7109375" style="15"/>
    <col min="14352" max="14352" width="14.85546875" style="15" bestFit="1" customWidth="1"/>
    <col min="14353" max="14353" width="3" style="15" customWidth="1"/>
    <col min="14354" max="14592" width="12.7109375" style="15"/>
    <col min="14593" max="14593" width="3.28515625" style="15" customWidth="1"/>
    <col min="14594" max="14594" width="16" style="15" customWidth="1"/>
    <col min="14595" max="14595" width="11.5703125" style="15" customWidth="1"/>
    <col min="14596" max="14596" width="20.5703125" style="15" customWidth="1"/>
    <col min="14597" max="14598" width="14.7109375" style="15" customWidth="1"/>
    <col min="14599" max="14599" width="12.7109375" style="15" customWidth="1"/>
    <col min="14600" max="14600" width="14.85546875" style="15" customWidth="1"/>
    <col min="14601" max="14602" width="14.7109375" style="15" customWidth="1"/>
    <col min="14603" max="14603" width="12.7109375" style="15" customWidth="1"/>
    <col min="14604" max="14604" width="14.85546875" style="15" customWidth="1"/>
    <col min="14605" max="14606" width="14.7109375" style="15" bestFit="1" customWidth="1"/>
    <col min="14607" max="14607" width="12.7109375" style="15"/>
    <col min="14608" max="14608" width="14.85546875" style="15" bestFit="1" customWidth="1"/>
    <col min="14609" max="14609" width="3" style="15" customWidth="1"/>
    <col min="14610" max="14848" width="12.7109375" style="15"/>
    <col min="14849" max="14849" width="3.28515625" style="15" customWidth="1"/>
    <col min="14850" max="14850" width="16" style="15" customWidth="1"/>
    <col min="14851" max="14851" width="11.5703125" style="15" customWidth="1"/>
    <col min="14852" max="14852" width="20.5703125" style="15" customWidth="1"/>
    <col min="14853" max="14854" width="14.7109375" style="15" customWidth="1"/>
    <col min="14855" max="14855" width="12.7109375" style="15" customWidth="1"/>
    <col min="14856" max="14856" width="14.85546875" style="15" customWidth="1"/>
    <col min="14857" max="14858" width="14.7109375" style="15" customWidth="1"/>
    <col min="14859" max="14859" width="12.7109375" style="15" customWidth="1"/>
    <col min="14860" max="14860" width="14.85546875" style="15" customWidth="1"/>
    <col min="14861" max="14862" width="14.7109375" style="15" bestFit="1" customWidth="1"/>
    <col min="14863" max="14863" width="12.7109375" style="15"/>
    <col min="14864" max="14864" width="14.85546875" style="15" bestFit="1" customWidth="1"/>
    <col min="14865" max="14865" width="3" style="15" customWidth="1"/>
    <col min="14866" max="15104" width="12.7109375" style="15"/>
    <col min="15105" max="15105" width="3.28515625" style="15" customWidth="1"/>
    <col min="15106" max="15106" width="16" style="15" customWidth="1"/>
    <col min="15107" max="15107" width="11.5703125" style="15" customWidth="1"/>
    <col min="15108" max="15108" width="20.5703125" style="15" customWidth="1"/>
    <col min="15109" max="15110" width="14.7109375" style="15" customWidth="1"/>
    <col min="15111" max="15111" width="12.7109375" style="15" customWidth="1"/>
    <col min="15112" max="15112" width="14.85546875" style="15" customWidth="1"/>
    <col min="15113" max="15114" width="14.7109375" style="15" customWidth="1"/>
    <col min="15115" max="15115" width="12.7109375" style="15" customWidth="1"/>
    <col min="15116" max="15116" width="14.85546875" style="15" customWidth="1"/>
    <col min="15117" max="15118" width="14.7109375" style="15" bestFit="1" customWidth="1"/>
    <col min="15119" max="15119" width="12.7109375" style="15"/>
    <col min="15120" max="15120" width="14.85546875" style="15" bestFit="1" customWidth="1"/>
    <col min="15121" max="15121" width="3" style="15" customWidth="1"/>
    <col min="15122" max="15360" width="12.7109375" style="15"/>
    <col min="15361" max="15361" width="3.28515625" style="15" customWidth="1"/>
    <col min="15362" max="15362" width="16" style="15" customWidth="1"/>
    <col min="15363" max="15363" width="11.5703125" style="15" customWidth="1"/>
    <col min="15364" max="15364" width="20.5703125" style="15" customWidth="1"/>
    <col min="15365" max="15366" width="14.7109375" style="15" customWidth="1"/>
    <col min="15367" max="15367" width="12.7109375" style="15" customWidth="1"/>
    <col min="15368" max="15368" width="14.85546875" style="15" customWidth="1"/>
    <col min="15369" max="15370" width="14.7109375" style="15" customWidth="1"/>
    <col min="15371" max="15371" width="12.7109375" style="15" customWidth="1"/>
    <col min="15372" max="15372" width="14.85546875" style="15" customWidth="1"/>
    <col min="15373" max="15374" width="14.7109375" style="15" bestFit="1" customWidth="1"/>
    <col min="15375" max="15375" width="12.7109375" style="15"/>
    <col min="15376" max="15376" width="14.85546875" style="15" bestFit="1" customWidth="1"/>
    <col min="15377" max="15377" width="3" style="15" customWidth="1"/>
    <col min="15378" max="15616" width="12.7109375" style="15"/>
    <col min="15617" max="15617" width="3.28515625" style="15" customWidth="1"/>
    <col min="15618" max="15618" width="16" style="15" customWidth="1"/>
    <col min="15619" max="15619" width="11.5703125" style="15" customWidth="1"/>
    <col min="15620" max="15620" width="20.5703125" style="15" customWidth="1"/>
    <col min="15621" max="15622" width="14.7109375" style="15" customWidth="1"/>
    <col min="15623" max="15623" width="12.7109375" style="15" customWidth="1"/>
    <col min="15624" max="15624" width="14.85546875" style="15" customWidth="1"/>
    <col min="15625" max="15626" width="14.7109375" style="15" customWidth="1"/>
    <col min="15627" max="15627" width="12.7109375" style="15" customWidth="1"/>
    <col min="15628" max="15628" width="14.85546875" style="15" customWidth="1"/>
    <col min="15629" max="15630" width="14.7109375" style="15" bestFit="1" customWidth="1"/>
    <col min="15631" max="15631" width="12.7109375" style="15"/>
    <col min="15632" max="15632" width="14.85546875" style="15" bestFit="1" customWidth="1"/>
    <col min="15633" max="15633" width="3" style="15" customWidth="1"/>
    <col min="15634" max="15872" width="12.7109375" style="15"/>
    <col min="15873" max="15873" width="3.28515625" style="15" customWidth="1"/>
    <col min="15874" max="15874" width="16" style="15" customWidth="1"/>
    <col min="15875" max="15875" width="11.5703125" style="15" customWidth="1"/>
    <col min="15876" max="15876" width="20.5703125" style="15" customWidth="1"/>
    <col min="15877" max="15878" width="14.7109375" style="15" customWidth="1"/>
    <col min="15879" max="15879" width="12.7109375" style="15" customWidth="1"/>
    <col min="15880" max="15880" width="14.85546875" style="15" customWidth="1"/>
    <col min="15881" max="15882" width="14.7109375" style="15" customWidth="1"/>
    <col min="15883" max="15883" width="12.7109375" style="15" customWidth="1"/>
    <col min="15884" max="15884" width="14.85546875" style="15" customWidth="1"/>
    <col min="15885" max="15886" width="14.7109375" style="15" bestFit="1" customWidth="1"/>
    <col min="15887" max="15887" width="12.7109375" style="15"/>
    <col min="15888" max="15888" width="14.85546875" style="15" bestFit="1" customWidth="1"/>
    <col min="15889" max="15889" width="3" style="15" customWidth="1"/>
    <col min="15890" max="16128" width="12.7109375" style="15"/>
    <col min="16129" max="16129" width="3.28515625" style="15" customWidth="1"/>
    <col min="16130" max="16130" width="16" style="15" customWidth="1"/>
    <col min="16131" max="16131" width="11.5703125" style="15" customWidth="1"/>
    <col min="16132" max="16132" width="20.5703125" style="15" customWidth="1"/>
    <col min="16133" max="16134" width="14.7109375" style="15" customWidth="1"/>
    <col min="16135" max="16135" width="12.7109375" style="15" customWidth="1"/>
    <col min="16136" max="16136" width="14.85546875" style="15" customWidth="1"/>
    <col min="16137" max="16138" width="14.7109375" style="15" customWidth="1"/>
    <col min="16139" max="16139" width="12.7109375" style="15" customWidth="1"/>
    <col min="16140" max="16140" width="14.85546875" style="15" customWidth="1"/>
    <col min="16141" max="16142" width="14.7109375" style="15" bestFit="1" customWidth="1"/>
    <col min="16143" max="16143" width="12.7109375" style="15"/>
    <col min="16144" max="16144" width="14.85546875" style="15" bestFit="1" customWidth="1"/>
    <col min="16145" max="16145" width="3" style="15" customWidth="1"/>
    <col min="16146" max="16384" width="12.7109375" style="15"/>
  </cols>
  <sheetData>
    <row r="1" spans="1:221" s="12" customFormat="1" ht="33.75" customHeight="1" x14ac:dyDescent="0.2">
      <c r="B1" s="906" t="s">
        <v>112</v>
      </c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</row>
    <row r="2" spans="1:221" s="12" customFormat="1" ht="21.75" customHeight="1" thickBot="1" x14ac:dyDescent="0.25">
      <c r="B2" s="13"/>
      <c r="C2" s="13"/>
      <c r="D2" s="13"/>
    </row>
    <row r="3" spans="1:221" ht="22.15" customHeight="1" thickTop="1" thickBot="1" x14ac:dyDescent="0.25">
      <c r="A3" s="12"/>
      <c r="B3" s="14"/>
      <c r="C3" s="14"/>
      <c r="D3" s="14"/>
      <c r="E3" s="908">
        <v>2021</v>
      </c>
      <c r="F3" s="909"/>
      <c r="G3" s="909"/>
      <c r="H3" s="910"/>
      <c r="I3" s="908">
        <v>2022</v>
      </c>
      <c r="J3" s="909"/>
      <c r="K3" s="909"/>
      <c r="L3" s="910"/>
      <c r="M3" s="908">
        <v>2023</v>
      </c>
      <c r="N3" s="909"/>
      <c r="O3" s="909"/>
      <c r="P3" s="910"/>
    </row>
    <row r="4" spans="1:221" ht="15.75" customHeight="1" thickTop="1" x14ac:dyDescent="0.2">
      <c r="A4" s="12"/>
      <c r="B4" s="911" t="s">
        <v>32</v>
      </c>
      <c r="C4" s="913" t="s">
        <v>33</v>
      </c>
      <c r="D4" s="915" t="s">
        <v>34</v>
      </c>
      <c r="E4" s="917" t="s">
        <v>35</v>
      </c>
      <c r="F4" s="900"/>
      <c r="G4" s="897" t="s">
        <v>36</v>
      </c>
      <c r="H4" s="898"/>
      <c r="I4" s="899" t="s">
        <v>35</v>
      </c>
      <c r="J4" s="900"/>
      <c r="K4" s="897" t="s">
        <v>36</v>
      </c>
      <c r="L4" s="898"/>
      <c r="M4" s="899" t="s">
        <v>35</v>
      </c>
      <c r="N4" s="900"/>
      <c r="O4" s="897" t="s">
        <v>36</v>
      </c>
      <c r="P4" s="898"/>
    </row>
    <row r="5" spans="1:221" ht="96" customHeight="1" thickBot="1" x14ac:dyDescent="0.25">
      <c r="A5" s="12"/>
      <c r="B5" s="912"/>
      <c r="C5" s="914"/>
      <c r="D5" s="916"/>
      <c r="E5" s="663" t="s">
        <v>50</v>
      </c>
      <c r="F5" s="17" t="s">
        <v>90</v>
      </c>
      <c r="G5" s="17" t="s">
        <v>39</v>
      </c>
      <c r="H5" s="18" t="s">
        <v>91</v>
      </c>
      <c r="I5" s="663" t="s">
        <v>50</v>
      </c>
      <c r="J5" s="17" t="s">
        <v>90</v>
      </c>
      <c r="K5" s="17" t="s">
        <v>39</v>
      </c>
      <c r="L5" s="18" t="s">
        <v>91</v>
      </c>
      <c r="M5" s="663" t="s">
        <v>50</v>
      </c>
      <c r="N5" s="17" t="s">
        <v>90</v>
      </c>
      <c r="O5" s="17" t="s">
        <v>39</v>
      </c>
      <c r="P5" s="18" t="s">
        <v>91</v>
      </c>
    </row>
    <row r="6" spans="1:221" ht="13.5" thickTop="1" x14ac:dyDescent="0.2">
      <c r="A6" s="12"/>
      <c r="B6" s="901" t="s">
        <v>41</v>
      </c>
      <c r="C6" s="903" t="s">
        <v>42</v>
      </c>
      <c r="D6" s="735" t="s">
        <v>106</v>
      </c>
      <c r="E6" s="736"/>
      <c r="F6" s="737"/>
      <c r="G6" s="738"/>
      <c r="H6" s="739"/>
      <c r="I6" s="736"/>
      <c r="J6" s="737"/>
      <c r="K6" s="738"/>
      <c r="L6" s="739"/>
      <c r="M6" s="740">
        <v>0</v>
      </c>
      <c r="N6" s="741">
        <v>0</v>
      </c>
      <c r="O6" s="742">
        <v>0</v>
      </c>
      <c r="P6" s="743">
        <v>0</v>
      </c>
    </row>
    <row r="7" spans="1:221" x14ac:dyDescent="0.2">
      <c r="A7" s="12"/>
      <c r="B7" s="886"/>
      <c r="C7" s="889"/>
      <c r="D7" s="744" t="s">
        <v>44</v>
      </c>
      <c r="E7" s="745" t="s">
        <v>101</v>
      </c>
      <c r="F7" s="746" t="s">
        <v>101</v>
      </c>
      <c r="G7" s="747">
        <v>0</v>
      </c>
      <c r="H7" s="748" t="s">
        <v>101</v>
      </c>
      <c r="I7" s="745" t="s">
        <v>101</v>
      </c>
      <c r="J7" s="746" t="s">
        <v>101</v>
      </c>
      <c r="K7" s="747">
        <v>0</v>
      </c>
      <c r="L7" s="748" t="s">
        <v>101</v>
      </c>
      <c r="M7" s="749">
        <v>0</v>
      </c>
      <c r="N7" s="750">
        <v>0</v>
      </c>
      <c r="O7" s="751">
        <v>0</v>
      </c>
      <c r="P7" s="752">
        <v>0</v>
      </c>
    </row>
    <row r="8" spans="1:221" s="31" customFormat="1" x14ac:dyDescent="0.2">
      <c r="A8" s="30"/>
      <c r="B8" s="886"/>
      <c r="C8" s="889"/>
      <c r="D8" s="744" t="s">
        <v>45</v>
      </c>
      <c r="E8" s="745">
        <v>145411.09</v>
      </c>
      <c r="F8" s="750">
        <v>145411.09</v>
      </c>
      <c r="G8" s="750">
        <v>0</v>
      </c>
      <c r="H8" s="753">
        <v>205014.98</v>
      </c>
      <c r="I8" s="754">
        <v>163960.1</v>
      </c>
      <c r="J8" s="750">
        <v>163960.1</v>
      </c>
      <c r="K8" s="750">
        <v>0</v>
      </c>
      <c r="L8" s="753">
        <v>193896.95</v>
      </c>
      <c r="M8" s="749">
        <v>133516.78</v>
      </c>
      <c r="N8" s="755">
        <v>133516.78</v>
      </c>
      <c r="O8" s="751">
        <v>0</v>
      </c>
      <c r="P8" s="752">
        <v>157268.82999999999</v>
      </c>
    </row>
    <row r="9" spans="1:221" s="31" customFormat="1" x14ac:dyDescent="0.2">
      <c r="A9" s="30"/>
      <c r="B9" s="886"/>
      <c r="C9" s="889"/>
      <c r="D9" s="735" t="s">
        <v>46</v>
      </c>
      <c r="E9" s="736" t="s">
        <v>101</v>
      </c>
      <c r="F9" s="750" t="s">
        <v>101</v>
      </c>
      <c r="G9" s="755">
        <v>0</v>
      </c>
      <c r="H9" s="756" t="s">
        <v>101</v>
      </c>
      <c r="I9" s="757" t="s">
        <v>101</v>
      </c>
      <c r="J9" s="750" t="s">
        <v>101</v>
      </c>
      <c r="K9" s="755">
        <v>0</v>
      </c>
      <c r="L9" s="758" t="s">
        <v>101</v>
      </c>
      <c r="M9" s="749">
        <v>0</v>
      </c>
      <c r="N9" s="755">
        <v>0</v>
      </c>
      <c r="O9" s="751">
        <v>0</v>
      </c>
      <c r="P9" s="752">
        <v>0</v>
      </c>
    </row>
    <row r="10" spans="1:221" ht="14.25" customHeight="1" x14ac:dyDescent="0.25">
      <c r="A10" s="12"/>
      <c r="B10" s="886"/>
      <c r="C10" s="889"/>
      <c r="D10" s="735" t="s">
        <v>43</v>
      </c>
      <c r="E10" s="736">
        <v>398383.91</v>
      </c>
      <c r="F10" s="759">
        <v>398383.91</v>
      </c>
      <c r="G10" s="755">
        <v>0</v>
      </c>
      <c r="H10" s="753">
        <v>48761.68</v>
      </c>
      <c r="I10" s="736">
        <v>540118.64</v>
      </c>
      <c r="J10" s="760">
        <v>540118.64</v>
      </c>
      <c r="K10" s="755">
        <v>0</v>
      </c>
      <c r="L10" s="758">
        <v>58401.53</v>
      </c>
      <c r="M10" s="749">
        <v>552092.32999999996</v>
      </c>
      <c r="N10" s="750">
        <v>552092.32999999996</v>
      </c>
      <c r="O10" s="761">
        <v>0</v>
      </c>
      <c r="P10" s="753">
        <v>64272.07</v>
      </c>
    </row>
    <row r="11" spans="1:221" s="31" customFormat="1" x14ac:dyDescent="0.2">
      <c r="A11" s="30"/>
      <c r="B11" s="886"/>
      <c r="C11" s="889"/>
      <c r="D11" s="762" t="s">
        <v>47</v>
      </c>
      <c r="E11" s="763">
        <v>1181.54</v>
      </c>
      <c r="F11" s="764">
        <v>1181.54</v>
      </c>
      <c r="G11" s="765">
        <v>0</v>
      </c>
      <c r="H11" s="756">
        <v>4.63</v>
      </c>
      <c r="I11" s="763">
        <v>1734.42</v>
      </c>
      <c r="J11" s="766">
        <v>1734.42</v>
      </c>
      <c r="K11" s="765">
        <v>0</v>
      </c>
      <c r="L11" s="756">
        <v>13.95</v>
      </c>
      <c r="M11" s="767">
        <v>2183.9299999999998</v>
      </c>
      <c r="N11" s="764">
        <v>2183.9299999999998</v>
      </c>
      <c r="O11" s="765">
        <v>0</v>
      </c>
      <c r="P11" s="752">
        <v>20.190000000000001</v>
      </c>
      <c r="Q11" s="768"/>
      <c r="R11" s="768"/>
      <c r="S11" s="768"/>
      <c r="T11" s="768"/>
      <c r="U11" s="768"/>
      <c r="V11" s="768"/>
      <c r="W11" s="768"/>
      <c r="X11" s="768"/>
      <c r="Y11" s="768"/>
      <c r="Z11" s="768"/>
      <c r="AA11" s="768"/>
      <c r="AB11" s="768"/>
      <c r="AC11" s="768"/>
      <c r="AD11" s="768"/>
      <c r="AE11" s="768"/>
      <c r="AF11" s="768"/>
      <c r="AG11" s="768"/>
      <c r="AH11" s="768"/>
      <c r="AI11" s="768"/>
      <c r="AJ11" s="768"/>
      <c r="AK11" s="768"/>
      <c r="AL11" s="768"/>
      <c r="AM11" s="768"/>
      <c r="AN11" s="768"/>
      <c r="AO11" s="768"/>
      <c r="AP11" s="768"/>
      <c r="AQ11" s="768"/>
      <c r="AR11" s="768"/>
      <c r="AS11" s="768"/>
      <c r="AT11" s="768"/>
      <c r="AU11" s="768"/>
      <c r="AV11" s="768"/>
      <c r="AW11" s="768"/>
      <c r="AX11" s="768"/>
      <c r="AY11" s="768"/>
      <c r="AZ11" s="768"/>
      <c r="BA11" s="768"/>
      <c r="BB11" s="768"/>
      <c r="BC11" s="768"/>
      <c r="BD11" s="768"/>
      <c r="BE11" s="768"/>
      <c r="BF11" s="768"/>
      <c r="BG11" s="768"/>
      <c r="BH11" s="768"/>
      <c r="BI11" s="768"/>
      <c r="BJ11" s="768"/>
      <c r="BK11" s="768"/>
      <c r="BL11" s="768"/>
      <c r="BM11" s="768"/>
      <c r="BN11" s="768"/>
      <c r="BO11" s="768"/>
      <c r="BP11" s="768"/>
      <c r="BQ11" s="768"/>
      <c r="BR11" s="768"/>
      <c r="BS11" s="768"/>
      <c r="BT11" s="768"/>
      <c r="BU11" s="768"/>
      <c r="BV11" s="768"/>
      <c r="BW11" s="768"/>
      <c r="BX11" s="768"/>
      <c r="BY11" s="768"/>
      <c r="BZ11" s="768"/>
      <c r="CA11" s="768"/>
      <c r="CB11" s="768"/>
      <c r="CC11" s="768"/>
      <c r="CD11" s="768"/>
      <c r="CE11" s="768"/>
      <c r="CF11" s="768"/>
      <c r="CG11" s="768"/>
      <c r="CH11" s="768"/>
      <c r="CI11" s="768"/>
      <c r="CJ11" s="768"/>
      <c r="CK11" s="768"/>
      <c r="CL11" s="768"/>
      <c r="CM11" s="768"/>
      <c r="CN11" s="768"/>
      <c r="CO11" s="768"/>
      <c r="CP11" s="768"/>
      <c r="CQ11" s="768"/>
      <c r="CR11" s="768"/>
      <c r="CS11" s="768"/>
      <c r="CT11" s="768"/>
      <c r="CU11" s="768"/>
      <c r="CV11" s="768"/>
      <c r="CW11" s="768"/>
      <c r="CX11" s="768"/>
      <c r="CY11" s="768"/>
      <c r="CZ11" s="768"/>
      <c r="DA11" s="768"/>
      <c r="DB11" s="768"/>
      <c r="DC11" s="768"/>
      <c r="DD11" s="768"/>
      <c r="DE11" s="768"/>
      <c r="DF11" s="768"/>
      <c r="DG11" s="768"/>
      <c r="DH11" s="768"/>
      <c r="DI11" s="768"/>
      <c r="DJ11" s="768"/>
      <c r="DK11" s="768"/>
      <c r="DL11" s="768"/>
      <c r="DM11" s="768"/>
      <c r="DN11" s="768"/>
      <c r="DO11" s="768"/>
      <c r="DP11" s="768"/>
      <c r="DQ11" s="768"/>
      <c r="DR11" s="768"/>
      <c r="DS11" s="768"/>
      <c r="DT11" s="768"/>
      <c r="DU11" s="768"/>
      <c r="DV11" s="768"/>
      <c r="DW11" s="768"/>
      <c r="DX11" s="768"/>
      <c r="DY11" s="768"/>
      <c r="DZ11" s="768"/>
      <c r="EA11" s="768"/>
      <c r="EB11" s="768"/>
      <c r="EC11" s="768"/>
      <c r="ED11" s="768"/>
      <c r="EE11" s="768"/>
      <c r="EF11" s="768"/>
      <c r="EG11" s="768"/>
      <c r="EH11" s="768"/>
      <c r="EI11" s="768"/>
      <c r="EJ11" s="768"/>
      <c r="EK11" s="768"/>
      <c r="EL11" s="768"/>
      <c r="EM11" s="768"/>
      <c r="EN11" s="768"/>
      <c r="EO11" s="768"/>
      <c r="EP11" s="768"/>
      <c r="EQ11" s="768"/>
      <c r="ER11" s="768"/>
      <c r="ES11" s="768"/>
      <c r="ET11" s="768"/>
      <c r="EU11" s="768"/>
      <c r="EV11" s="768"/>
      <c r="EW11" s="768"/>
      <c r="EX11" s="768"/>
      <c r="EY11" s="768"/>
      <c r="EZ11" s="768"/>
      <c r="FA11" s="768"/>
      <c r="FB11" s="768"/>
      <c r="FC11" s="768"/>
      <c r="FD11" s="768"/>
      <c r="FE11" s="768"/>
      <c r="FF11" s="768"/>
      <c r="FG11" s="768"/>
      <c r="FH11" s="768"/>
      <c r="FI11" s="768"/>
      <c r="FJ11" s="768"/>
      <c r="FK11" s="768"/>
      <c r="FL11" s="768"/>
      <c r="FM11" s="768"/>
      <c r="FN11" s="768"/>
      <c r="FO11" s="768"/>
      <c r="FP11" s="768"/>
      <c r="FQ11" s="768"/>
      <c r="FR11" s="768"/>
      <c r="FS11" s="768"/>
      <c r="FT11" s="768"/>
      <c r="FU11" s="768"/>
      <c r="FV11" s="768"/>
      <c r="FW11" s="768"/>
      <c r="FX11" s="768"/>
      <c r="FY11" s="768"/>
      <c r="FZ11" s="768"/>
      <c r="GA11" s="768"/>
      <c r="GB11" s="768"/>
      <c r="GC11" s="768"/>
      <c r="GD11" s="768"/>
      <c r="GE11" s="768"/>
      <c r="GF11" s="768"/>
      <c r="GG11" s="768"/>
      <c r="GH11" s="768"/>
      <c r="GI11" s="768"/>
      <c r="GJ11" s="768"/>
      <c r="GK11" s="768"/>
      <c r="GL11" s="768"/>
      <c r="GM11" s="768"/>
      <c r="GN11" s="768"/>
      <c r="GO11" s="768"/>
      <c r="GP11" s="768"/>
      <c r="GQ11" s="768"/>
      <c r="GR11" s="768"/>
      <c r="GS11" s="768"/>
      <c r="GT11" s="768"/>
      <c r="GU11" s="768"/>
      <c r="GV11" s="768"/>
      <c r="GW11" s="768"/>
      <c r="GX11" s="768"/>
      <c r="GY11" s="768"/>
      <c r="GZ11" s="768"/>
      <c r="HA11" s="768"/>
      <c r="HB11" s="768"/>
      <c r="HC11" s="768"/>
      <c r="HD11" s="768"/>
      <c r="HE11" s="768"/>
      <c r="HF11" s="768"/>
      <c r="HG11" s="768"/>
      <c r="HH11" s="768"/>
      <c r="HI11" s="768"/>
      <c r="HJ11" s="768"/>
      <c r="HK11" s="768"/>
      <c r="HL11" s="768"/>
      <c r="HM11" s="768"/>
    </row>
    <row r="12" spans="1:221" s="31" customFormat="1" x14ac:dyDescent="0.2">
      <c r="A12" s="30"/>
      <c r="B12" s="886"/>
      <c r="C12" s="904"/>
      <c r="D12" s="43" t="s">
        <v>48</v>
      </c>
      <c r="E12" s="726">
        <v>545020.81000000006</v>
      </c>
      <c r="F12" s="726">
        <v>545020.81000000006</v>
      </c>
      <c r="G12" s="726">
        <v>0</v>
      </c>
      <c r="H12" s="703">
        <v>253783.80000000002</v>
      </c>
      <c r="I12" s="726">
        <v>705883.15</v>
      </c>
      <c r="J12" s="726">
        <v>705883.15</v>
      </c>
      <c r="K12" s="726">
        <v>0</v>
      </c>
      <c r="L12" s="703">
        <v>252315.50000000003</v>
      </c>
      <c r="M12" s="726">
        <v>687793.04</v>
      </c>
      <c r="N12" s="726">
        <v>687793.04</v>
      </c>
      <c r="O12" s="726">
        <v>0</v>
      </c>
      <c r="P12" s="727">
        <v>221561.09</v>
      </c>
    </row>
    <row r="13" spans="1:221" ht="13.15" customHeight="1" x14ac:dyDescent="0.2">
      <c r="A13" s="12"/>
      <c r="B13" s="886"/>
      <c r="C13" s="888" t="s">
        <v>49</v>
      </c>
      <c r="D13" s="735" t="s">
        <v>106</v>
      </c>
      <c r="E13" s="754"/>
      <c r="F13" s="755"/>
      <c r="G13" s="769"/>
      <c r="H13" s="770"/>
      <c r="I13" s="771"/>
      <c r="J13" s="772"/>
      <c r="K13" s="773"/>
      <c r="L13" s="770"/>
      <c r="M13" s="754">
        <v>0</v>
      </c>
      <c r="N13" s="772">
        <v>0</v>
      </c>
      <c r="O13" s="773">
        <v>0</v>
      </c>
      <c r="P13" s="770">
        <v>0</v>
      </c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</row>
    <row r="14" spans="1:221" x14ac:dyDescent="0.2">
      <c r="A14" s="12"/>
      <c r="B14" s="886"/>
      <c r="C14" s="889"/>
      <c r="D14" s="744" t="s">
        <v>44</v>
      </c>
      <c r="E14" s="754">
        <v>1270.3699999999999</v>
      </c>
      <c r="F14" s="755">
        <v>1270.3699999999999</v>
      </c>
      <c r="G14" s="774">
        <v>0</v>
      </c>
      <c r="H14" s="758">
        <v>228.19</v>
      </c>
      <c r="I14" s="757">
        <v>2612.02</v>
      </c>
      <c r="J14" s="755">
        <v>2612.02</v>
      </c>
      <c r="K14" s="774">
        <v>0</v>
      </c>
      <c r="L14" s="758">
        <v>374.15</v>
      </c>
      <c r="M14" s="757">
        <v>2708.2</v>
      </c>
      <c r="N14" s="755">
        <v>2708.2</v>
      </c>
      <c r="O14" s="775">
        <v>0</v>
      </c>
      <c r="P14" s="758">
        <v>347.85</v>
      </c>
    </row>
    <row r="15" spans="1:221" x14ac:dyDescent="0.2">
      <c r="A15" s="12"/>
      <c r="B15" s="886"/>
      <c r="C15" s="889"/>
      <c r="D15" s="744" t="s">
        <v>45</v>
      </c>
      <c r="E15" s="754">
        <v>13512.98</v>
      </c>
      <c r="F15" s="776">
        <v>13512.98</v>
      </c>
      <c r="G15" s="777">
        <v>0</v>
      </c>
      <c r="H15" s="753">
        <v>1353.32</v>
      </c>
      <c r="I15" s="754">
        <v>6406.54</v>
      </c>
      <c r="J15" s="750">
        <v>6406.54</v>
      </c>
      <c r="K15" s="777">
        <v>0</v>
      </c>
      <c r="L15" s="753">
        <v>633.94000000000005</v>
      </c>
      <c r="M15" s="757">
        <v>11340.23</v>
      </c>
      <c r="N15" s="755">
        <v>11340.23</v>
      </c>
      <c r="O15" s="778">
        <v>0</v>
      </c>
      <c r="P15" s="753">
        <v>979.61</v>
      </c>
    </row>
    <row r="16" spans="1:221" x14ac:dyDescent="0.2">
      <c r="A16" s="12"/>
      <c r="B16" s="886"/>
      <c r="C16" s="889"/>
      <c r="D16" s="735" t="s">
        <v>46</v>
      </c>
      <c r="E16" s="754" t="s">
        <v>101</v>
      </c>
      <c r="F16" s="776" t="s">
        <v>101</v>
      </c>
      <c r="G16" s="779">
        <v>0</v>
      </c>
      <c r="H16" s="758" t="s">
        <v>101</v>
      </c>
      <c r="I16" s="757" t="s">
        <v>101</v>
      </c>
      <c r="J16" s="755" t="s">
        <v>101</v>
      </c>
      <c r="K16" s="779">
        <v>0</v>
      </c>
      <c r="L16" s="758" t="s">
        <v>101</v>
      </c>
      <c r="M16" s="757" t="s">
        <v>107</v>
      </c>
      <c r="N16" s="755" t="s">
        <v>107</v>
      </c>
      <c r="O16" s="774">
        <v>0</v>
      </c>
      <c r="P16" s="753" t="s">
        <v>107</v>
      </c>
    </row>
    <row r="17" spans="1:221" ht="13.15" customHeight="1" x14ac:dyDescent="0.2">
      <c r="A17" s="12"/>
      <c r="B17" s="886"/>
      <c r="C17" s="889"/>
      <c r="D17" s="735" t="s">
        <v>43</v>
      </c>
      <c r="E17" s="754">
        <v>25937.68</v>
      </c>
      <c r="F17" s="750">
        <v>25937.68</v>
      </c>
      <c r="G17" s="779">
        <v>0</v>
      </c>
      <c r="H17" s="758">
        <v>2990.45</v>
      </c>
      <c r="I17" s="757">
        <v>26056.39</v>
      </c>
      <c r="J17" s="755">
        <v>26056.39</v>
      </c>
      <c r="K17" s="779">
        <v>0</v>
      </c>
      <c r="L17" s="758">
        <v>2763.17</v>
      </c>
      <c r="M17" s="754">
        <v>20533.64</v>
      </c>
      <c r="N17" s="750">
        <v>20533.64</v>
      </c>
      <c r="O17" s="780">
        <v>0</v>
      </c>
      <c r="P17" s="753">
        <v>2270.31</v>
      </c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</row>
    <row r="18" spans="1:221" x14ac:dyDescent="0.2">
      <c r="A18" s="12"/>
      <c r="B18" s="886"/>
      <c r="C18" s="889"/>
      <c r="D18" s="781" t="s">
        <v>47</v>
      </c>
      <c r="E18" s="754" t="s">
        <v>101</v>
      </c>
      <c r="F18" s="782" t="s">
        <v>101</v>
      </c>
      <c r="G18" s="783">
        <v>0</v>
      </c>
      <c r="H18" s="784" t="s">
        <v>101</v>
      </c>
      <c r="I18" s="754" t="s">
        <v>101</v>
      </c>
      <c r="J18" s="782" t="s">
        <v>101</v>
      </c>
      <c r="K18" s="783">
        <v>0</v>
      </c>
      <c r="L18" s="784" t="s">
        <v>101</v>
      </c>
      <c r="M18" s="754" t="s">
        <v>107</v>
      </c>
      <c r="N18" s="782" t="s">
        <v>107</v>
      </c>
      <c r="O18" s="785">
        <v>0</v>
      </c>
      <c r="P18" s="784" t="s">
        <v>107</v>
      </c>
    </row>
    <row r="19" spans="1:221" x14ac:dyDescent="0.2">
      <c r="A19" s="12"/>
      <c r="B19" s="886"/>
      <c r="C19" s="904"/>
      <c r="D19" s="43" t="s">
        <v>48</v>
      </c>
      <c r="E19" s="726">
        <v>40788.22</v>
      </c>
      <c r="F19" s="726">
        <v>40788.22</v>
      </c>
      <c r="G19" s="726">
        <v>0</v>
      </c>
      <c r="H19" s="703">
        <v>4580.49</v>
      </c>
      <c r="I19" s="726">
        <v>35192.089999999997</v>
      </c>
      <c r="J19" s="726">
        <v>35192.089999999997</v>
      </c>
      <c r="K19" s="726">
        <v>0</v>
      </c>
      <c r="L19" s="703">
        <v>3790.78</v>
      </c>
      <c r="M19" s="188">
        <v>34682.269999999997</v>
      </c>
      <c r="N19" s="786">
        <v>34682.269999999997</v>
      </c>
      <c r="O19" s="189">
        <v>0</v>
      </c>
      <c r="P19" s="787">
        <v>3603.32</v>
      </c>
    </row>
    <row r="20" spans="1:221" x14ac:dyDescent="0.2">
      <c r="A20" s="12"/>
      <c r="B20" s="886"/>
      <c r="C20" s="888" t="s">
        <v>50</v>
      </c>
      <c r="D20" s="735" t="s">
        <v>106</v>
      </c>
      <c r="E20" s="788">
        <v>0</v>
      </c>
      <c r="F20" s="789">
        <v>0</v>
      </c>
      <c r="G20" s="790">
        <v>0</v>
      </c>
      <c r="H20" s="791">
        <v>0</v>
      </c>
      <c r="I20" s="792">
        <v>0</v>
      </c>
      <c r="J20" s="793">
        <v>0</v>
      </c>
      <c r="K20" s="790">
        <v>0</v>
      </c>
      <c r="L20" s="791">
        <v>0</v>
      </c>
      <c r="M20" s="790">
        <v>0</v>
      </c>
      <c r="N20" s="793">
        <v>0</v>
      </c>
      <c r="O20" s="790">
        <v>0</v>
      </c>
      <c r="P20" s="794">
        <v>0</v>
      </c>
    </row>
    <row r="21" spans="1:221" x14ac:dyDescent="0.2">
      <c r="A21" s="12"/>
      <c r="B21" s="886"/>
      <c r="C21" s="889"/>
      <c r="D21" s="744" t="s">
        <v>44</v>
      </c>
      <c r="E21" s="795" t="s">
        <v>101</v>
      </c>
      <c r="F21" s="790" t="s">
        <v>101</v>
      </c>
      <c r="G21" s="790">
        <v>0</v>
      </c>
      <c r="H21" s="796" t="s">
        <v>101</v>
      </c>
      <c r="I21" s="795" t="s">
        <v>101</v>
      </c>
      <c r="J21" s="790" t="s">
        <v>101</v>
      </c>
      <c r="K21" s="790">
        <v>0</v>
      </c>
      <c r="L21" s="796" t="s">
        <v>101</v>
      </c>
      <c r="M21" s="790">
        <v>2708.2</v>
      </c>
      <c r="N21" s="790">
        <v>2708.2</v>
      </c>
      <c r="O21" s="790">
        <v>0</v>
      </c>
      <c r="P21" s="794">
        <v>347.85</v>
      </c>
    </row>
    <row r="22" spans="1:221" x14ac:dyDescent="0.2">
      <c r="A22" s="12"/>
      <c r="B22" s="886"/>
      <c r="C22" s="889"/>
      <c r="D22" s="744" t="s">
        <v>45</v>
      </c>
      <c r="E22" s="797">
        <v>158924.07</v>
      </c>
      <c r="F22" s="798">
        <v>158924.07</v>
      </c>
      <c r="G22" s="799">
        <v>0</v>
      </c>
      <c r="H22" s="800">
        <v>206368.30000000002</v>
      </c>
      <c r="I22" s="797">
        <v>170366.64</v>
      </c>
      <c r="J22" s="799">
        <v>170366.64</v>
      </c>
      <c r="K22" s="799">
        <v>0</v>
      </c>
      <c r="L22" s="800">
        <v>194530.89</v>
      </c>
      <c r="M22" s="799">
        <v>144857.01</v>
      </c>
      <c r="N22" s="799">
        <v>144857.01</v>
      </c>
      <c r="O22" s="790">
        <v>0</v>
      </c>
      <c r="P22" s="794">
        <v>158248.43999999997</v>
      </c>
    </row>
    <row r="23" spans="1:221" x14ac:dyDescent="0.2">
      <c r="A23" s="12"/>
      <c r="B23" s="886"/>
      <c r="C23" s="889"/>
      <c r="D23" s="735" t="s">
        <v>46</v>
      </c>
      <c r="E23" s="792" t="s">
        <v>101</v>
      </c>
      <c r="F23" s="798" t="s">
        <v>101</v>
      </c>
      <c r="G23" s="790">
        <v>0</v>
      </c>
      <c r="H23" s="796" t="s">
        <v>101</v>
      </c>
      <c r="I23" s="792" t="s">
        <v>101</v>
      </c>
      <c r="J23" s="798" t="s">
        <v>101</v>
      </c>
      <c r="K23" s="790">
        <v>0</v>
      </c>
      <c r="L23" s="796" t="s">
        <v>101</v>
      </c>
      <c r="M23" s="790" t="s">
        <v>107</v>
      </c>
      <c r="N23" s="790" t="s">
        <v>107</v>
      </c>
      <c r="O23" s="790">
        <v>0</v>
      </c>
      <c r="P23" s="794" t="s">
        <v>107</v>
      </c>
    </row>
    <row r="24" spans="1:221" x14ac:dyDescent="0.2">
      <c r="A24" s="12"/>
      <c r="B24" s="886"/>
      <c r="C24" s="889"/>
      <c r="D24" s="735" t="s">
        <v>43</v>
      </c>
      <c r="E24" s="801">
        <v>424321.58999999997</v>
      </c>
      <c r="F24" s="802">
        <v>424321.58999999997</v>
      </c>
      <c r="G24" s="790">
        <v>0</v>
      </c>
      <c r="H24" s="791">
        <v>51752.13</v>
      </c>
      <c r="I24" s="801">
        <v>566175.03</v>
      </c>
      <c r="J24" s="802">
        <v>566175.03</v>
      </c>
      <c r="K24" s="790">
        <v>0</v>
      </c>
      <c r="L24" s="791">
        <v>61164.7</v>
      </c>
      <c r="M24" s="790">
        <v>572625.97</v>
      </c>
      <c r="N24" s="790">
        <v>572625.97</v>
      </c>
      <c r="O24" s="790">
        <v>0</v>
      </c>
      <c r="P24" s="794">
        <v>66542.38</v>
      </c>
    </row>
    <row r="25" spans="1:221" s="31" customFormat="1" x14ac:dyDescent="0.2">
      <c r="A25" s="30"/>
      <c r="B25" s="886"/>
      <c r="C25" s="889"/>
      <c r="D25" s="762" t="s">
        <v>47</v>
      </c>
      <c r="E25" s="803" t="s">
        <v>101</v>
      </c>
      <c r="F25" s="804" t="s">
        <v>101</v>
      </c>
      <c r="G25" s="804">
        <v>0</v>
      </c>
      <c r="H25" s="805" t="s">
        <v>101</v>
      </c>
      <c r="I25" s="803" t="s">
        <v>101</v>
      </c>
      <c r="J25" s="804" t="s">
        <v>101</v>
      </c>
      <c r="K25" s="804">
        <v>0</v>
      </c>
      <c r="L25" s="805" t="s">
        <v>101</v>
      </c>
      <c r="M25" s="804" t="s">
        <v>107</v>
      </c>
      <c r="N25" s="806" t="s">
        <v>107</v>
      </c>
      <c r="O25" s="790">
        <v>0</v>
      </c>
      <c r="P25" s="794" t="s">
        <v>107</v>
      </c>
      <c r="Q25" s="768"/>
      <c r="R25" s="15"/>
      <c r="S25" s="768"/>
      <c r="T25" s="768"/>
      <c r="U25" s="768"/>
      <c r="V25" s="768"/>
      <c r="W25" s="768"/>
      <c r="X25" s="768"/>
      <c r="Y25" s="768"/>
      <c r="Z25" s="768"/>
      <c r="AA25" s="768"/>
      <c r="AB25" s="768"/>
      <c r="AC25" s="768"/>
      <c r="AD25" s="768"/>
      <c r="AE25" s="768"/>
      <c r="AF25" s="768"/>
      <c r="AG25" s="768"/>
      <c r="AH25" s="768"/>
      <c r="AI25" s="768"/>
      <c r="AJ25" s="768"/>
      <c r="AK25" s="768"/>
      <c r="AL25" s="768"/>
      <c r="AM25" s="768"/>
      <c r="AN25" s="768"/>
      <c r="AO25" s="768"/>
      <c r="AP25" s="768"/>
      <c r="AQ25" s="768"/>
      <c r="AR25" s="768"/>
      <c r="AS25" s="768"/>
      <c r="AT25" s="768"/>
      <c r="AU25" s="768"/>
      <c r="AV25" s="768"/>
      <c r="AW25" s="768"/>
      <c r="AX25" s="768"/>
      <c r="AY25" s="768"/>
      <c r="AZ25" s="768"/>
      <c r="BA25" s="768"/>
      <c r="BB25" s="768"/>
      <c r="BC25" s="768"/>
      <c r="BD25" s="768"/>
      <c r="BE25" s="768"/>
      <c r="BF25" s="768"/>
      <c r="BG25" s="768"/>
      <c r="BH25" s="768"/>
      <c r="BI25" s="768"/>
      <c r="BJ25" s="768"/>
      <c r="BK25" s="768"/>
      <c r="BL25" s="768"/>
      <c r="BM25" s="768"/>
      <c r="BN25" s="768"/>
      <c r="BO25" s="768"/>
      <c r="BP25" s="768"/>
      <c r="BQ25" s="768"/>
      <c r="BR25" s="768"/>
      <c r="BS25" s="768"/>
      <c r="BT25" s="768"/>
      <c r="BU25" s="768"/>
      <c r="BV25" s="768"/>
      <c r="BW25" s="768"/>
      <c r="BX25" s="768"/>
      <c r="BY25" s="768"/>
      <c r="BZ25" s="768"/>
      <c r="CA25" s="768"/>
      <c r="CB25" s="768"/>
      <c r="CC25" s="768"/>
      <c r="CD25" s="768"/>
      <c r="CE25" s="768"/>
      <c r="CF25" s="768"/>
      <c r="CG25" s="768"/>
      <c r="CH25" s="768"/>
      <c r="CI25" s="768"/>
      <c r="CJ25" s="768"/>
      <c r="CK25" s="768"/>
      <c r="CL25" s="768"/>
      <c r="CM25" s="768"/>
      <c r="CN25" s="768"/>
      <c r="CO25" s="768"/>
      <c r="CP25" s="768"/>
      <c r="CQ25" s="768"/>
      <c r="CR25" s="768"/>
      <c r="CS25" s="768"/>
      <c r="CT25" s="768"/>
      <c r="CU25" s="768"/>
      <c r="CV25" s="768"/>
      <c r="CW25" s="768"/>
      <c r="CX25" s="768"/>
      <c r="CY25" s="768"/>
      <c r="CZ25" s="768"/>
      <c r="DA25" s="768"/>
      <c r="DB25" s="768"/>
      <c r="DC25" s="768"/>
      <c r="DD25" s="768"/>
      <c r="DE25" s="768"/>
      <c r="DF25" s="768"/>
      <c r="DG25" s="768"/>
      <c r="DH25" s="768"/>
      <c r="DI25" s="768"/>
      <c r="DJ25" s="768"/>
      <c r="DK25" s="768"/>
      <c r="DL25" s="768"/>
      <c r="DM25" s="768"/>
      <c r="DN25" s="768"/>
      <c r="DO25" s="768"/>
      <c r="DP25" s="768"/>
      <c r="DQ25" s="768"/>
      <c r="DR25" s="768"/>
      <c r="DS25" s="768"/>
      <c r="DT25" s="768"/>
      <c r="DU25" s="768"/>
      <c r="DV25" s="768"/>
      <c r="DW25" s="768"/>
      <c r="DX25" s="768"/>
      <c r="DY25" s="768"/>
      <c r="DZ25" s="768"/>
      <c r="EA25" s="768"/>
      <c r="EB25" s="768"/>
      <c r="EC25" s="768"/>
      <c r="ED25" s="768"/>
      <c r="EE25" s="768"/>
      <c r="EF25" s="768"/>
      <c r="EG25" s="768"/>
      <c r="EH25" s="768"/>
      <c r="EI25" s="768"/>
      <c r="EJ25" s="768"/>
      <c r="EK25" s="768"/>
      <c r="EL25" s="768"/>
      <c r="EM25" s="768"/>
      <c r="EN25" s="768"/>
      <c r="EO25" s="768"/>
      <c r="EP25" s="768"/>
      <c r="EQ25" s="768"/>
      <c r="ER25" s="768"/>
      <c r="ES25" s="768"/>
      <c r="ET25" s="768"/>
      <c r="EU25" s="768"/>
      <c r="EV25" s="768"/>
      <c r="EW25" s="768"/>
      <c r="EX25" s="768"/>
      <c r="EY25" s="768"/>
      <c r="EZ25" s="768"/>
      <c r="FA25" s="768"/>
      <c r="FB25" s="768"/>
      <c r="FC25" s="768"/>
      <c r="FD25" s="768"/>
      <c r="FE25" s="768"/>
      <c r="FF25" s="768"/>
      <c r="FG25" s="768"/>
      <c r="FH25" s="768"/>
      <c r="FI25" s="768"/>
      <c r="FJ25" s="768"/>
      <c r="FK25" s="768"/>
      <c r="FL25" s="768"/>
      <c r="FM25" s="768"/>
      <c r="FN25" s="768"/>
      <c r="FO25" s="768"/>
      <c r="FP25" s="768"/>
      <c r="FQ25" s="768"/>
      <c r="FR25" s="768"/>
      <c r="FS25" s="768"/>
      <c r="FT25" s="768"/>
      <c r="FU25" s="768"/>
      <c r="FV25" s="768"/>
      <c r="FW25" s="768"/>
      <c r="FX25" s="768"/>
      <c r="FY25" s="768"/>
      <c r="FZ25" s="768"/>
      <c r="GA25" s="768"/>
      <c r="GB25" s="768"/>
      <c r="GC25" s="768"/>
      <c r="GD25" s="768"/>
      <c r="GE25" s="768"/>
      <c r="GF25" s="768"/>
      <c r="GG25" s="768"/>
      <c r="GH25" s="768"/>
      <c r="GI25" s="768"/>
      <c r="GJ25" s="768"/>
      <c r="GK25" s="768"/>
      <c r="GL25" s="768"/>
      <c r="GM25" s="768"/>
      <c r="GN25" s="768"/>
      <c r="GO25" s="768"/>
      <c r="GP25" s="768"/>
      <c r="GQ25" s="768"/>
      <c r="GR25" s="768"/>
      <c r="GS25" s="768"/>
      <c r="GT25" s="768"/>
      <c r="GU25" s="768"/>
      <c r="GV25" s="768"/>
      <c r="GW25" s="768"/>
      <c r="GX25" s="768"/>
      <c r="GY25" s="768"/>
      <c r="GZ25" s="768"/>
      <c r="HA25" s="768"/>
      <c r="HB25" s="768"/>
      <c r="HC25" s="768"/>
      <c r="HD25" s="768"/>
      <c r="HE25" s="768"/>
      <c r="HF25" s="768"/>
      <c r="HG25" s="768"/>
      <c r="HH25" s="768"/>
      <c r="HI25" s="768"/>
      <c r="HJ25" s="768"/>
      <c r="HK25" s="768"/>
      <c r="HL25" s="768"/>
      <c r="HM25" s="768"/>
    </row>
    <row r="26" spans="1:221" x14ac:dyDescent="0.2">
      <c r="A26" s="12"/>
      <c r="B26" s="902"/>
      <c r="C26" s="905"/>
      <c r="D26" s="807" t="s">
        <v>48</v>
      </c>
      <c r="E26" s="808">
        <v>585809.03</v>
      </c>
      <c r="F26" s="809">
        <v>585809.03</v>
      </c>
      <c r="G26" s="684">
        <v>0</v>
      </c>
      <c r="H26" s="810">
        <v>258364.29</v>
      </c>
      <c r="I26" s="809">
        <v>741075.24000000011</v>
      </c>
      <c r="J26" s="811">
        <v>741075.24000000011</v>
      </c>
      <c r="K26" s="683">
        <v>0</v>
      </c>
      <c r="L26" s="810">
        <v>256106.28</v>
      </c>
      <c r="M26" s="808">
        <v>722475.30999999994</v>
      </c>
      <c r="N26" s="683">
        <v>722475.30999999994</v>
      </c>
      <c r="O26" s="811">
        <v>0</v>
      </c>
      <c r="P26" s="810">
        <v>225164.40999999997</v>
      </c>
      <c r="Q26" s="31"/>
    </row>
    <row r="27" spans="1:221" ht="12.75" customHeight="1" x14ac:dyDescent="0.2">
      <c r="A27" s="12"/>
      <c r="B27" s="885" t="s">
        <v>51</v>
      </c>
      <c r="C27" s="888" t="s">
        <v>52</v>
      </c>
      <c r="D27" s="812" t="s">
        <v>106</v>
      </c>
      <c r="E27" s="813" t="s">
        <v>101</v>
      </c>
      <c r="F27" s="814" t="s">
        <v>101</v>
      </c>
      <c r="G27" s="773"/>
      <c r="H27" s="770" t="s">
        <v>101</v>
      </c>
      <c r="I27" s="813" t="s">
        <v>101</v>
      </c>
      <c r="J27" s="814" t="s">
        <v>101</v>
      </c>
      <c r="K27" s="773"/>
      <c r="L27" s="770" t="s">
        <v>101</v>
      </c>
      <c r="M27" s="813">
        <v>0</v>
      </c>
      <c r="N27" s="814">
        <v>0</v>
      </c>
      <c r="O27" s="773">
        <v>0</v>
      </c>
      <c r="P27" s="770">
        <v>0</v>
      </c>
    </row>
    <row r="28" spans="1:221" ht="12.75" customHeight="1" x14ac:dyDescent="0.2">
      <c r="A28" s="12"/>
      <c r="B28" s="886"/>
      <c r="C28" s="889"/>
      <c r="D28" s="744" t="s">
        <v>44</v>
      </c>
      <c r="E28" s="813" t="s">
        <v>101</v>
      </c>
      <c r="F28" s="815" t="s">
        <v>101</v>
      </c>
      <c r="G28" s="779">
        <v>0</v>
      </c>
      <c r="H28" s="758" t="s">
        <v>101</v>
      </c>
      <c r="I28" s="813" t="s">
        <v>101</v>
      </c>
      <c r="J28" s="815" t="s">
        <v>101</v>
      </c>
      <c r="K28" s="779">
        <v>0</v>
      </c>
      <c r="L28" s="758" t="s">
        <v>101</v>
      </c>
      <c r="M28" s="813" t="s">
        <v>107</v>
      </c>
      <c r="N28" s="815" t="s">
        <v>107</v>
      </c>
      <c r="O28" s="779">
        <v>0</v>
      </c>
      <c r="P28" s="758" t="s">
        <v>107</v>
      </c>
    </row>
    <row r="29" spans="1:221" ht="12.75" customHeight="1" x14ac:dyDescent="0.2">
      <c r="A29" s="12"/>
      <c r="B29" s="886"/>
      <c r="C29" s="889"/>
      <c r="D29" s="744" t="s">
        <v>45</v>
      </c>
      <c r="E29" s="813"/>
      <c r="F29" s="815"/>
      <c r="G29" s="779"/>
      <c r="H29" s="758"/>
      <c r="I29" s="813"/>
      <c r="J29" s="815"/>
      <c r="K29" s="779"/>
      <c r="L29" s="758"/>
      <c r="M29" s="816">
        <v>0</v>
      </c>
      <c r="N29" s="755">
        <v>0</v>
      </c>
      <c r="O29" s="817">
        <v>0</v>
      </c>
      <c r="P29" s="758">
        <v>0</v>
      </c>
    </row>
    <row r="30" spans="1:221" ht="12.75" customHeight="1" x14ac:dyDescent="0.2">
      <c r="A30" s="12"/>
      <c r="B30" s="886"/>
      <c r="C30" s="889"/>
      <c r="D30" s="818" t="s">
        <v>46</v>
      </c>
      <c r="E30" s="813"/>
      <c r="F30" s="815"/>
      <c r="G30" s="779"/>
      <c r="H30" s="758"/>
      <c r="I30" s="813"/>
      <c r="J30" s="815"/>
      <c r="K30" s="779"/>
      <c r="L30" s="758"/>
      <c r="M30" s="816" t="s">
        <v>107</v>
      </c>
      <c r="N30" s="755" t="s">
        <v>107</v>
      </c>
      <c r="O30" s="817">
        <v>0</v>
      </c>
      <c r="P30" s="758" t="s">
        <v>107</v>
      </c>
    </row>
    <row r="31" spans="1:221" ht="12.75" customHeight="1" x14ac:dyDescent="0.2">
      <c r="A31" s="12"/>
      <c r="B31" s="886"/>
      <c r="C31" s="889"/>
      <c r="D31" s="818" t="s">
        <v>43</v>
      </c>
      <c r="E31" s="813">
        <v>66897.180580000015</v>
      </c>
      <c r="F31" s="815">
        <v>66252.44</v>
      </c>
      <c r="G31" s="779">
        <v>812.37</v>
      </c>
      <c r="H31" s="758">
        <v>18536.3</v>
      </c>
      <c r="I31" s="813">
        <v>67746.324580002009</v>
      </c>
      <c r="J31" s="815">
        <v>67152.479999999996</v>
      </c>
      <c r="K31" s="779">
        <v>1117.52</v>
      </c>
      <c r="L31" s="758">
        <v>16856.59</v>
      </c>
      <c r="M31" s="816">
        <v>83200.34</v>
      </c>
      <c r="N31" s="755">
        <v>82794.880000000005</v>
      </c>
      <c r="O31" s="819">
        <v>973.79</v>
      </c>
      <c r="P31" s="758">
        <v>17893.919999999998</v>
      </c>
    </row>
    <row r="32" spans="1:221" x14ac:dyDescent="0.2">
      <c r="A32" s="12"/>
      <c r="B32" s="886"/>
      <c r="C32" s="889"/>
      <c r="D32" s="762" t="s">
        <v>47</v>
      </c>
      <c r="E32" s="813">
        <v>283.83</v>
      </c>
      <c r="F32" s="764">
        <v>283.83</v>
      </c>
      <c r="G32" s="722">
        <v>0</v>
      </c>
      <c r="H32" s="756">
        <v>2.46</v>
      </c>
      <c r="I32" s="813">
        <v>247.05</v>
      </c>
      <c r="J32" s="764">
        <v>247.05</v>
      </c>
      <c r="K32" s="722">
        <v>0</v>
      </c>
      <c r="L32" s="756">
        <v>1.82</v>
      </c>
      <c r="M32" s="813">
        <v>296.58999999999997</v>
      </c>
      <c r="N32" s="766">
        <v>296.58999999999997</v>
      </c>
      <c r="O32" s="722">
        <v>0</v>
      </c>
      <c r="P32" s="820">
        <v>2.35</v>
      </c>
    </row>
    <row r="33" spans="1:17" ht="13.5" thickBot="1" x14ac:dyDescent="0.25">
      <c r="A33" s="12"/>
      <c r="B33" s="887"/>
      <c r="C33" s="890"/>
      <c r="D33" s="821" t="s">
        <v>48</v>
      </c>
      <c r="E33" s="725">
        <v>67363.130580000012</v>
      </c>
      <c r="F33" s="725">
        <v>66718.39</v>
      </c>
      <c r="G33" s="725">
        <v>812.37</v>
      </c>
      <c r="H33" s="822">
        <v>18549.759999999998</v>
      </c>
      <c r="I33" s="725">
        <v>68276.564580002014</v>
      </c>
      <c r="J33" s="725">
        <v>67682.720000000001</v>
      </c>
      <c r="K33" s="725">
        <v>1117.52</v>
      </c>
      <c r="L33" s="822">
        <v>16879.41</v>
      </c>
      <c r="M33" s="725">
        <v>83825.5</v>
      </c>
      <c r="N33" s="725">
        <v>83420.040000000008</v>
      </c>
      <c r="O33" s="725">
        <v>973.79</v>
      </c>
      <c r="P33" s="730">
        <v>17933.879999999997</v>
      </c>
    </row>
    <row r="34" spans="1:17" ht="14.25" customHeight="1" thickTop="1" x14ac:dyDescent="0.2">
      <c r="A34" s="12"/>
      <c r="B34" s="891" t="s">
        <v>53</v>
      </c>
      <c r="C34" s="892"/>
      <c r="D34" s="823" t="s">
        <v>106</v>
      </c>
      <c r="E34" s="824" t="s">
        <v>101</v>
      </c>
      <c r="F34" s="825" t="s">
        <v>101</v>
      </c>
      <c r="G34" s="825">
        <v>0</v>
      </c>
      <c r="H34" s="826" t="s">
        <v>101</v>
      </c>
      <c r="I34" s="824" t="s">
        <v>101</v>
      </c>
      <c r="J34" s="825" t="s">
        <v>101</v>
      </c>
      <c r="K34" s="825">
        <v>0</v>
      </c>
      <c r="L34" s="826" t="s">
        <v>101</v>
      </c>
      <c r="M34" s="827">
        <v>0</v>
      </c>
      <c r="N34" s="828">
        <v>0</v>
      </c>
      <c r="O34" s="828">
        <v>0</v>
      </c>
      <c r="P34" s="829">
        <v>0</v>
      </c>
    </row>
    <row r="35" spans="1:17" ht="14.25" customHeight="1" x14ac:dyDescent="0.2">
      <c r="A35" s="12"/>
      <c r="B35" s="893"/>
      <c r="C35" s="894"/>
      <c r="D35" s="830" t="s">
        <v>44</v>
      </c>
      <c r="E35" s="824">
        <v>1496.7599999999998</v>
      </c>
      <c r="F35" s="825">
        <v>1496.7599999999998</v>
      </c>
      <c r="G35" s="825">
        <v>0</v>
      </c>
      <c r="H35" s="826">
        <v>241.7</v>
      </c>
      <c r="I35" s="824">
        <v>2965.2</v>
      </c>
      <c r="J35" s="825">
        <v>2965.2</v>
      </c>
      <c r="K35" s="825">
        <v>0</v>
      </c>
      <c r="L35" s="826">
        <v>398.21999999999997</v>
      </c>
      <c r="M35" s="831" t="s">
        <v>107</v>
      </c>
      <c r="N35" s="832" t="s">
        <v>107</v>
      </c>
      <c r="O35" s="832">
        <v>0</v>
      </c>
      <c r="P35" s="829" t="s">
        <v>107</v>
      </c>
    </row>
    <row r="36" spans="1:17" x14ac:dyDescent="0.2">
      <c r="A36" s="12"/>
      <c r="B36" s="893"/>
      <c r="C36" s="894"/>
      <c r="D36" s="833" t="s">
        <v>45</v>
      </c>
      <c r="E36" s="824">
        <v>158924.07</v>
      </c>
      <c r="F36" s="825">
        <v>158924.07</v>
      </c>
      <c r="G36" s="825">
        <v>0</v>
      </c>
      <c r="H36" s="826">
        <v>206368.30000000002</v>
      </c>
      <c r="I36" s="824">
        <v>170366.64</v>
      </c>
      <c r="J36" s="825">
        <v>170366.64</v>
      </c>
      <c r="K36" s="825">
        <v>0</v>
      </c>
      <c r="L36" s="826">
        <v>194530.89</v>
      </c>
      <c r="M36" s="831">
        <v>144857.01</v>
      </c>
      <c r="N36" s="832">
        <v>144857.01</v>
      </c>
      <c r="O36" s="832">
        <v>0</v>
      </c>
      <c r="P36" s="829">
        <v>158248.43999999997</v>
      </c>
    </row>
    <row r="37" spans="1:17" x14ac:dyDescent="0.2">
      <c r="A37" s="12"/>
      <c r="B37" s="893"/>
      <c r="C37" s="894"/>
      <c r="D37" s="833" t="s">
        <v>46</v>
      </c>
      <c r="E37" s="824" t="s">
        <v>101</v>
      </c>
      <c r="F37" s="825" t="s">
        <v>101</v>
      </c>
      <c r="G37" s="825">
        <v>0</v>
      </c>
      <c r="H37" s="826" t="s">
        <v>101</v>
      </c>
      <c r="I37" s="824" t="s">
        <v>101</v>
      </c>
      <c r="J37" s="825" t="s">
        <v>101</v>
      </c>
      <c r="K37" s="825">
        <v>0</v>
      </c>
      <c r="L37" s="826" t="s">
        <v>101</v>
      </c>
      <c r="M37" s="831" t="s">
        <v>107</v>
      </c>
      <c r="N37" s="832" t="s">
        <v>107</v>
      </c>
      <c r="O37" s="832">
        <v>0</v>
      </c>
      <c r="P37" s="829" t="s">
        <v>107</v>
      </c>
    </row>
    <row r="38" spans="1:17" x14ac:dyDescent="0.2">
      <c r="A38" s="12"/>
      <c r="B38" s="893"/>
      <c r="C38" s="894"/>
      <c r="D38" s="833" t="s">
        <v>43</v>
      </c>
      <c r="E38" s="824">
        <v>491218.77058000001</v>
      </c>
      <c r="F38" s="825">
        <v>490574.02999999997</v>
      </c>
      <c r="G38" s="825">
        <v>812.37</v>
      </c>
      <c r="H38" s="826">
        <v>70288.429999999993</v>
      </c>
      <c r="I38" s="824">
        <v>633921.35458000202</v>
      </c>
      <c r="J38" s="825">
        <v>633327.51</v>
      </c>
      <c r="K38" s="825">
        <v>1117.52</v>
      </c>
      <c r="L38" s="826">
        <v>78021.289999999994</v>
      </c>
      <c r="M38" s="831">
        <v>655826.30999999994</v>
      </c>
      <c r="N38" s="832">
        <v>655420.85</v>
      </c>
      <c r="O38" s="832">
        <v>973.79</v>
      </c>
      <c r="P38" s="829">
        <v>84436.3</v>
      </c>
    </row>
    <row r="39" spans="1:17" x14ac:dyDescent="0.2">
      <c r="A39" s="12"/>
      <c r="B39" s="893"/>
      <c r="C39" s="894"/>
      <c r="D39" s="834" t="s">
        <v>47</v>
      </c>
      <c r="E39" s="824" t="s">
        <v>101</v>
      </c>
      <c r="F39" s="825" t="s">
        <v>101</v>
      </c>
      <c r="G39" s="825">
        <v>0</v>
      </c>
      <c r="H39" s="826" t="s">
        <v>101</v>
      </c>
      <c r="I39" s="824">
        <v>2098.61</v>
      </c>
      <c r="J39" s="825">
        <v>2098.61</v>
      </c>
      <c r="K39" s="825">
        <v>0</v>
      </c>
      <c r="L39" s="826">
        <v>35.29</v>
      </c>
      <c r="M39" s="835" t="s">
        <v>107</v>
      </c>
      <c r="N39" s="836" t="s">
        <v>107</v>
      </c>
      <c r="O39" s="836">
        <v>0</v>
      </c>
      <c r="P39" s="829" t="s">
        <v>107</v>
      </c>
    </row>
    <row r="40" spans="1:17" ht="14.25" customHeight="1" thickBot="1" x14ac:dyDescent="0.25">
      <c r="A40" s="12"/>
      <c r="B40" s="895"/>
      <c r="C40" s="896"/>
      <c r="D40" s="117" t="s">
        <v>50</v>
      </c>
      <c r="E40" s="695">
        <v>653172.16058000014</v>
      </c>
      <c r="F40" s="695">
        <v>652527.42000000004</v>
      </c>
      <c r="G40" s="695">
        <v>812.37</v>
      </c>
      <c r="H40" s="731">
        <v>276914.05</v>
      </c>
      <c r="I40" s="695">
        <v>809351.80458000198</v>
      </c>
      <c r="J40" s="695">
        <v>808757.96</v>
      </c>
      <c r="K40" s="695">
        <v>1117.52</v>
      </c>
      <c r="L40" s="731">
        <v>272985.69</v>
      </c>
      <c r="M40" s="695">
        <v>806300.80999999994</v>
      </c>
      <c r="N40" s="695">
        <v>805895.35</v>
      </c>
      <c r="O40" s="695">
        <v>973.79</v>
      </c>
      <c r="P40" s="837">
        <v>243098.28999999995</v>
      </c>
      <c r="Q40" s="838"/>
    </row>
    <row r="41" spans="1:17" ht="21" customHeight="1" thickTop="1" x14ac:dyDescent="0.2">
      <c r="A41" s="12"/>
      <c r="B41" s="12"/>
      <c r="C41" s="12"/>
      <c r="D41" s="12"/>
    </row>
    <row r="42" spans="1:17" x14ac:dyDescent="0.2">
      <c r="B42" s="839" t="s">
        <v>54</v>
      </c>
    </row>
    <row r="43" spans="1:17" ht="15" customHeight="1" x14ac:dyDescent="0.2">
      <c r="B43" s="147" t="s">
        <v>55</v>
      </c>
    </row>
    <row r="44" spans="1:17" x14ac:dyDescent="0.2">
      <c r="B44" s="147" t="s">
        <v>56</v>
      </c>
    </row>
    <row r="45" spans="1:17" x14ac:dyDescent="0.2">
      <c r="B45" s="147" t="s">
        <v>57</v>
      </c>
    </row>
    <row r="46" spans="1:17" x14ac:dyDescent="0.2">
      <c r="B46" s="147" t="s">
        <v>58</v>
      </c>
    </row>
    <row r="47" spans="1:17" x14ac:dyDescent="0.2">
      <c r="B47" s="147" t="s">
        <v>59</v>
      </c>
    </row>
    <row r="48" spans="1:17" x14ac:dyDescent="0.2">
      <c r="B48" s="147" t="s">
        <v>60</v>
      </c>
    </row>
  </sheetData>
  <mergeCells count="20">
    <mergeCell ref="B1:P1"/>
    <mergeCell ref="E3:H3"/>
    <mergeCell ref="I3:L3"/>
    <mergeCell ref="M3:P3"/>
    <mergeCell ref="B4:B5"/>
    <mergeCell ref="C4:C5"/>
    <mergeCell ref="D4:D5"/>
    <mergeCell ref="E4:F4"/>
    <mergeCell ref="G4:H4"/>
    <mergeCell ref="I4:J4"/>
    <mergeCell ref="O4:P4"/>
    <mergeCell ref="B6:B26"/>
    <mergeCell ref="C6:C12"/>
    <mergeCell ref="C13:C19"/>
    <mergeCell ref="C20:C26"/>
    <mergeCell ref="B27:B33"/>
    <mergeCell ref="C27:C33"/>
    <mergeCell ref="B34:C40"/>
    <mergeCell ref="K4:L4"/>
    <mergeCell ref="M4:N4"/>
  </mergeCells>
  <printOptions horizontalCentered="1" verticalCentered="1"/>
  <pageMargins left="0.19685039370078741" right="0.19685039370078741" top="0.35433070866141736" bottom="0.35433070866141736" header="0.59055118110236227" footer="0"/>
  <pageSetup paperSize="9" scale="6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253" customWidth="1"/>
    <col min="2" max="2" width="16" style="253" customWidth="1"/>
    <col min="3" max="3" width="11.5703125" style="253" customWidth="1"/>
    <col min="4" max="4" width="19.7109375" style="253" customWidth="1"/>
    <col min="5" max="8" width="14.42578125" style="253" customWidth="1"/>
    <col min="9" max="9" width="5.28515625" style="249" customWidth="1"/>
    <col min="10" max="256" width="12.7109375" style="253"/>
    <col min="257" max="257" width="5.140625" style="253" customWidth="1"/>
    <col min="258" max="258" width="16" style="253" customWidth="1"/>
    <col min="259" max="259" width="11.5703125" style="253" customWidth="1"/>
    <col min="260" max="260" width="19.7109375" style="253" customWidth="1"/>
    <col min="261" max="264" width="14.42578125" style="253" customWidth="1"/>
    <col min="265" max="265" width="5.28515625" style="253" customWidth="1"/>
    <col min="266" max="512" width="12.7109375" style="253"/>
    <col min="513" max="513" width="5.140625" style="253" customWidth="1"/>
    <col min="514" max="514" width="16" style="253" customWidth="1"/>
    <col min="515" max="515" width="11.5703125" style="253" customWidth="1"/>
    <col min="516" max="516" width="19.7109375" style="253" customWidth="1"/>
    <col min="517" max="520" width="14.42578125" style="253" customWidth="1"/>
    <col min="521" max="521" width="5.28515625" style="253" customWidth="1"/>
    <col min="522" max="768" width="12.7109375" style="253"/>
    <col min="769" max="769" width="5.140625" style="253" customWidth="1"/>
    <col min="770" max="770" width="16" style="253" customWidth="1"/>
    <col min="771" max="771" width="11.5703125" style="253" customWidth="1"/>
    <col min="772" max="772" width="19.7109375" style="253" customWidth="1"/>
    <col min="773" max="776" width="14.42578125" style="253" customWidth="1"/>
    <col min="777" max="777" width="5.28515625" style="253" customWidth="1"/>
    <col min="778" max="1024" width="12.7109375" style="253"/>
    <col min="1025" max="1025" width="5.140625" style="253" customWidth="1"/>
    <col min="1026" max="1026" width="16" style="253" customWidth="1"/>
    <col min="1027" max="1027" width="11.5703125" style="253" customWidth="1"/>
    <col min="1028" max="1028" width="19.7109375" style="253" customWidth="1"/>
    <col min="1029" max="1032" width="14.42578125" style="253" customWidth="1"/>
    <col min="1033" max="1033" width="5.28515625" style="253" customWidth="1"/>
    <col min="1034" max="1280" width="12.7109375" style="253"/>
    <col min="1281" max="1281" width="5.140625" style="253" customWidth="1"/>
    <col min="1282" max="1282" width="16" style="253" customWidth="1"/>
    <col min="1283" max="1283" width="11.5703125" style="253" customWidth="1"/>
    <col min="1284" max="1284" width="19.7109375" style="253" customWidth="1"/>
    <col min="1285" max="1288" width="14.42578125" style="253" customWidth="1"/>
    <col min="1289" max="1289" width="5.28515625" style="253" customWidth="1"/>
    <col min="1290" max="1536" width="12.7109375" style="253"/>
    <col min="1537" max="1537" width="5.140625" style="253" customWidth="1"/>
    <col min="1538" max="1538" width="16" style="253" customWidth="1"/>
    <col min="1539" max="1539" width="11.5703125" style="253" customWidth="1"/>
    <col min="1540" max="1540" width="19.7109375" style="253" customWidth="1"/>
    <col min="1541" max="1544" width="14.42578125" style="253" customWidth="1"/>
    <col min="1545" max="1545" width="5.28515625" style="253" customWidth="1"/>
    <col min="1546" max="1792" width="12.7109375" style="253"/>
    <col min="1793" max="1793" width="5.140625" style="253" customWidth="1"/>
    <col min="1794" max="1794" width="16" style="253" customWidth="1"/>
    <col min="1795" max="1795" width="11.5703125" style="253" customWidth="1"/>
    <col min="1796" max="1796" width="19.7109375" style="253" customWidth="1"/>
    <col min="1797" max="1800" width="14.42578125" style="253" customWidth="1"/>
    <col min="1801" max="1801" width="5.28515625" style="253" customWidth="1"/>
    <col min="1802" max="2048" width="12.7109375" style="253"/>
    <col min="2049" max="2049" width="5.140625" style="253" customWidth="1"/>
    <col min="2050" max="2050" width="16" style="253" customWidth="1"/>
    <col min="2051" max="2051" width="11.5703125" style="253" customWidth="1"/>
    <col min="2052" max="2052" width="19.7109375" style="253" customWidth="1"/>
    <col min="2053" max="2056" width="14.42578125" style="253" customWidth="1"/>
    <col min="2057" max="2057" width="5.28515625" style="253" customWidth="1"/>
    <col min="2058" max="2304" width="12.7109375" style="253"/>
    <col min="2305" max="2305" width="5.140625" style="253" customWidth="1"/>
    <col min="2306" max="2306" width="16" style="253" customWidth="1"/>
    <col min="2307" max="2307" width="11.5703125" style="253" customWidth="1"/>
    <col min="2308" max="2308" width="19.7109375" style="253" customWidth="1"/>
    <col min="2309" max="2312" width="14.42578125" style="253" customWidth="1"/>
    <col min="2313" max="2313" width="5.28515625" style="253" customWidth="1"/>
    <col min="2314" max="2560" width="12.7109375" style="253"/>
    <col min="2561" max="2561" width="5.140625" style="253" customWidth="1"/>
    <col min="2562" max="2562" width="16" style="253" customWidth="1"/>
    <col min="2563" max="2563" width="11.5703125" style="253" customWidth="1"/>
    <col min="2564" max="2564" width="19.7109375" style="253" customWidth="1"/>
    <col min="2565" max="2568" width="14.42578125" style="253" customWidth="1"/>
    <col min="2569" max="2569" width="5.28515625" style="253" customWidth="1"/>
    <col min="2570" max="2816" width="12.7109375" style="253"/>
    <col min="2817" max="2817" width="5.140625" style="253" customWidth="1"/>
    <col min="2818" max="2818" width="16" style="253" customWidth="1"/>
    <col min="2819" max="2819" width="11.5703125" style="253" customWidth="1"/>
    <col min="2820" max="2820" width="19.7109375" style="253" customWidth="1"/>
    <col min="2821" max="2824" width="14.42578125" style="253" customWidth="1"/>
    <col min="2825" max="2825" width="5.28515625" style="253" customWidth="1"/>
    <col min="2826" max="3072" width="12.7109375" style="253"/>
    <col min="3073" max="3073" width="5.140625" style="253" customWidth="1"/>
    <col min="3074" max="3074" width="16" style="253" customWidth="1"/>
    <col min="3075" max="3075" width="11.5703125" style="253" customWidth="1"/>
    <col min="3076" max="3076" width="19.7109375" style="253" customWidth="1"/>
    <col min="3077" max="3080" width="14.42578125" style="253" customWidth="1"/>
    <col min="3081" max="3081" width="5.28515625" style="253" customWidth="1"/>
    <col min="3082" max="3328" width="12.7109375" style="253"/>
    <col min="3329" max="3329" width="5.140625" style="253" customWidth="1"/>
    <col min="3330" max="3330" width="16" style="253" customWidth="1"/>
    <col min="3331" max="3331" width="11.5703125" style="253" customWidth="1"/>
    <col min="3332" max="3332" width="19.7109375" style="253" customWidth="1"/>
    <col min="3333" max="3336" width="14.42578125" style="253" customWidth="1"/>
    <col min="3337" max="3337" width="5.28515625" style="253" customWidth="1"/>
    <col min="3338" max="3584" width="12.7109375" style="253"/>
    <col min="3585" max="3585" width="5.140625" style="253" customWidth="1"/>
    <col min="3586" max="3586" width="16" style="253" customWidth="1"/>
    <col min="3587" max="3587" width="11.5703125" style="253" customWidth="1"/>
    <col min="3588" max="3588" width="19.7109375" style="253" customWidth="1"/>
    <col min="3589" max="3592" width="14.42578125" style="253" customWidth="1"/>
    <col min="3593" max="3593" width="5.28515625" style="253" customWidth="1"/>
    <col min="3594" max="3840" width="12.7109375" style="253"/>
    <col min="3841" max="3841" width="5.140625" style="253" customWidth="1"/>
    <col min="3842" max="3842" width="16" style="253" customWidth="1"/>
    <col min="3843" max="3843" width="11.5703125" style="253" customWidth="1"/>
    <col min="3844" max="3844" width="19.7109375" style="253" customWidth="1"/>
    <col min="3845" max="3848" width="14.42578125" style="253" customWidth="1"/>
    <col min="3849" max="3849" width="5.28515625" style="253" customWidth="1"/>
    <col min="3850" max="4096" width="12.7109375" style="253"/>
    <col min="4097" max="4097" width="5.140625" style="253" customWidth="1"/>
    <col min="4098" max="4098" width="16" style="253" customWidth="1"/>
    <col min="4099" max="4099" width="11.5703125" style="253" customWidth="1"/>
    <col min="4100" max="4100" width="19.7109375" style="253" customWidth="1"/>
    <col min="4101" max="4104" width="14.42578125" style="253" customWidth="1"/>
    <col min="4105" max="4105" width="5.28515625" style="253" customWidth="1"/>
    <col min="4106" max="4352" width="12.7109375" style="253"/>
    <col min="4353" max="4353" width="5.140625" style="253" customWidth="1"/>
    <col min="4354" max="4354" width="16" style="253" customWidth="1"/>
    <col min="4355" max="4355" width="11.5703125" style="253" customWidth="1"/>
    <col min="4356" max="4356" width="19.7109375" style="253" customWidth="1"/>
    <col min="4357" max="4360" width="14.42578125" style="253" customWidth="1"/>
    <col min="4361" max="4361" width="5.28515625" style="253" customWidth="1"/>
    <col min="4362" max="4608" width="12.7109375" style="253"/>
    <col min="4609" max="4609" width="5.140625" style="253" customWidth="1"/>
    <col min="4610" max="4610" width="16" style="253" customWidth="1"/>
    <col min="4611" max="4611" width="11.5703125" style="253" customWidth="1"/>
    <col min="4612" max="4612" width="19.7109375" style="253" customWidth="1"/>
    <col min="4613" max="4616" width="14.42578125" style="253" customWidth="1"/>
    <col min="4617" max="4617" width="5.28515625" style="253" customWidth="1"/>
    <col min="4618" max="4864" width="12.7109375" style="253"/>
    <col min="4865" max="4865" width="5.140625" style="253" customWidth="1"/>
    <col min="4866" max="4866" width="16" style="253" customWidth="1"/>
    <col min="4867" max="4867" width="11.5703125" style="253" customWidth="1"/>
    <col min="4868" max="4868" width="19.7109375" style="253" customWidth="1"/>
    <col min="4869" max="4872" width="14.42578125" style="253" customWidth="1"/>
    <col min="4873" max="4873" width="5.28515625" style="253" customWidth="1"/>
    <col min="4874" max="5120" width="12.7109375" style="253"/>
    <col min="5121" max="5121" width="5.140625" style="253" customWidth="1"/>
    <col min="5122" max="5122" width="16" style="253" customWidth="1"/>
    <col min="5123" max="5123" width="11.5703125" style="253" customWidth="1"/>
    <col min="5124" max="5124" width="19.7109375" style="253" customWidth="1"/>
    <col min="5125" max="5128" width="14.42578125" style="253" customWidth="1"/>
    <col min="5129" max="5129" width="5.28515625" style="253" customWidth="1"/>
    <col min="5130" max="5376" width="12.7109375" style="253"/>
    <col min="5377" max="5377" width="5.140625" style="253" customWidth="1"/>
    <col min="5378" max="5378" width="16" style="253" customWidth="1"/>
    <col min="5379" max="5379" width="11.5703125" style="253" customWidth="1"/>
    <col min="5380" max="5380" width="19.7109375" style="253" customWidth="1"/>
    <col min="5381" max="5384" width="14.42578125" style="253" customWidth="1"/>
    <col min="5385" max="5385" width="5.28515625" style="253" customWidth="1"/>
    <col min="5386" max="5632" width="12.7109375" style="253"/>
    <col min="5633" max="5633" width="5.140625" style="253" customWidth="1"/>
    <col min="5634" max="5634" width="16" style="253" customWidth="1"/>
    <col min="5635" max="5635" width="11.5703125" style="253" customWidth="1"/>
    <col min="5636" max="5636" width="19.7109375" style="253" customWidth="1"/>
    <col min="5637" max="5640" width="14.42578125" style="253" customWidth="1"/>
    <col min="5641" max="5641" width="5.28515625" style="253" customWidth="1"/>
    <col min="5642" max="5888" width="12.7109375" style="253"/>
    <col min="5889" max="5889" width="5.140625" style="253" customWidth="1"/>
    <col min="5890" max="5890" width="16" style="253" customWidth="1"/>
    <col min="5891" max="5891" width="11.5703125" style="253" customWidth="1"/>
    <col min="5892" max="5892" width="19.7109375" style="253" customWidth="1"/>
    <col min="5893" max="5896" width="14.42578125" style="253" customWidth="1"/>
    <col min="5897" max="5897" width="5.28515625" style="253" customWidth="1"/>
    <col min="5898" max="6144" width="12.7109375" style="253"/>
    <col min="6145" max="6145" width="5.140625" style="253" customWidth="1"/>
    <col min="6146" max="6146" width="16" style="253" customWidth="1"/>
    <col min="6147" max="6147" width="11.5703125" style="253" customWidth="1"/>
    <col min="6148" max="6148" width="19.7109375" style="253" customWidth="1"/>
    <col min="6149" max="6152" width="14.42578125" style="253" customWidth="1"/>
    <col min="6153" max="6153" width="5.28515625" style="253" customWidth="1"/>
    <col min="6154" max="6400" width="12.7109375" style="253"/>
    <col min="6401" max="6401" width="5.140625" style="253" customWidth="1"/>
    <col min="6402" max="6402" width="16" style="253" customWidth="1"/>
    <col min="6403" max="6403" width="11.5703125" style="253" customWidth="1"/>
    <col min="6404" max="6404" width="19.7109375" style="253" customWidth="1"/>
    <col min="6405" max="6408" width="14.42578125" style="253" customWidth="1"/>
    <col min="6409" max="6409" width="5.28515625" style="253" customWidth="1"/>
    <col min="6410" max="6656" width="12.7109375" style="253"/>
    <col min="6657" max="6657" width="5.140625" style="253" customWidth="1"/>
    <col min="6658" max="6658" width="16" style="253" customWidth="1"/>
    <col min="6659" max="6659" width="11.5703125" style="253" customWidth="1"/>
    <col min="6660" max="6660" width="19.7109375" style="253" customWidth="1"/>
    <col min="6661" max="6664" width="14.42578125" style="253" customWidth="1"/>
    <col min="6665" max="6665" width="5.28515625" style="253" customWidth="1"/>
    <col min="6666" max="6912" width="12.7109375" style="253"/>
    <col min="6913" max="6913" width="5.140625" style="253" customWidth="1"/>
    <col min="6914" max="6914" width="16" style="253" customWidth="1"/>
    <col min="6915" max="6915" width="11.5703125" style="253" customWidth="1"/>
    <col min="6916" max="6916" width="19.7109375" style="253" customWidth="1"/>
    <col min="6917" max="6920" width="14.42578125" style="253" customWidth="1"/>
    <col min="6921" max="6921" width="5.28515625" style="253" customWidth="1"/>
    <col min="6922" max="7168" width="12.7109375" style="253"/>
    <col min="7169" max="7169" width="5.140625" style="253" customWidth="1"/>
    <col min="7170" max="7170" width="16" style="253" customWidth="1"/>
    <col min="7171" max="7171" width="11.5703125" style="253" customWidth="1"/>
    <col min="7172" max="7172" width="19.7109375" style="253" customWidth="1"/>
    <col min="7173" max="7176" width="14.42578125" style="253" customWidth="1"/>
    <col min="7177" max="7177" width="5.28515625" style="253" customWidth="1"/>
    <col min="7178" max="7424" width="12.7109375" style="253"/>
    <col min="7425" max="7425" width="5.140625" style="253" customWidth="1"/>
    <col min="7426" max="7426" width="16" style="253" customWidth="1"/>
    <col min="7427" max="7427" width="11.5703125" style="253" customWidth="1"/>
    <col min="7428" max="7428" width="19.7109375" style="253" customWidth="1"/>
    <col min="7429" max="7432" width="14.42578125" style="253" customWidth="1"/>
    <col min="7433" max="7433" width="5.28515625" style="253" customWidth="1"/>
    <col min="7434" max="7680" width="12.7109375" style="253"/>
    <col min="7681" max="7681" width="5.140625" style="253" customWidth="1"/>
    <col min="7682" max="7682" width="16" style="253" customWidth="1"/>
    <col min="7683" max="7683" width="11.5703125" style="253" customWidth="1"/>
    <col min="7684" max="7684" width="19.7109375" style="253" customWidth="1"/>
    <col min="7685" max="7688" width="14.42578125" style="253" customWidth="1"/>
    <col min="7689" max="7689" width="5.28515625" style="253" customWidth="1"/>
    <col min="7690" max="7936" width="12.7109375" style="253"/>
    <col min="7937" max="7937" width="5.140625" style="253" customWidth="1"/>
    <col min="7938" max="7938" width="16" style="253" customWidth="1"/>
    <col min="7939" max="7939" width="11.5703125" style="253" customWidth="1"/>
    <col min="7940" max="7940" width="19.7109375" style="253" customWidth="1"/>
    <col min="7941" max="7944" width="14.42578125" style="253" customWidth="1"/>
    <col min="7945" max="7945" width="5.28515625" style="253" customWidth="1"/>
    <col min="7946" max="8192" width="12.7109375" style="253"/>
    <col min="8193" max="8193" width="5.140625" style="253" customWidth="1"/>
    <col min="8194" max="8194" width="16" style="253" customWidth="1"/>
    <col min="8195" max="8195" width="11.5703125" style="253" customWidth="1"/>
    <col min="8196" max="8196" width="19.7109375" style="253" customWidth="1"/>
    <col min="8197" max="8200" width="14.42578125" style="253" customWidth="1"/>
    <col min="8201" max="8201" width="5.28515625" style="253" customWidth="1"/>
    <col min="8202" max="8448" width="12.7109375" style="253"/>
    <col min="8449" max="8449" width="5.140625" style="253" customWidth="1"/>
    <col min="8450" max="8450" width="16" style="253" customWidth="1"/>
    <col min="8451" max="8451" width="11.5703125" style="253" customWidth="1"/>
    <col min="8452" max="8452" width="19.7109375" style="253" customWidth="1"/>
    <col min="8453" max="8456" width="14.42578125" style="253" customWidth="1"/>
    <col min="8457" max="8457" width="5.28515625" style="253" customWidth="1"/>
    <col min="8458" max="8704" width="12.7109375" style="253"/>
    <col min="8705" max="8705" width="5.140625" style="253" customWidth="1"/>
    <col min="8706" max="8706" width="16" style="253" customWidth="1"/>
    <col min="8707" max="8707" width="11.5703125" style="253" customWidth="1"/>
    <col min="8708" max="8708" width="19.7109375" style="253" customWidth="1"/>
    <col min="8709" max="8712" width="14.42578125" style="253" customWidth="1"/>
    <col min="8713" max="8713" width="5.28515625" style="253" customWidth="1"/>
    <col min="8714" max="8960" width="12.7109375" style="253"/>
    <col min="8961" max="8961" width="5.140625" style="253" customWidth="1"/>
    <col min="8962" max="8962" width="16" style="253" customWidth="1"/>
    <col min="8963" max="8963" width="11.5703125" style="253" customWidth="1"/>
    <col min="8964" max="8964" width="19.7109375" style="253" customWidth="1"/>
    <col min="8965" max="8968" width="14.42578125" style="253" customWidth="1"/>
    <col min="8969" max="8969" width="5.28515625" style="253" customWidth="1"/>
    <col min="8970" max="9216" width="12.7109375" style="253"/>
    <col min="9217" max="9217" width="5.140625" style="253" customWidth="1"/>
    <col min="9218" max="9218" width="16" style="253" customWidth="1"/>
    <col min="9219" max="9219" width="11.5703125" style="253" customWidth="1"/>
    <col min="9220" max="9220" width="19.7109375" style="253" customWidth="1"/>
    <col min="9221" max="9224" width="14.42578125" style="253" customWidth="1"/>
    <col min="9225" max="9225" width="5.28515625" style="253" customWidth="1"/>
    <col min="9226" max="9472" width="12.7109375" style="253"/>
    <col min="9473" max="9473" width="5.140625" style="253" customWidth="1"/>
    <col min="9474" max="9474" width="16" style="253" customWidth="1"/>
    <col min="9475" max="9475" width="11.5703125" style="253" customWidth="1"/>
    <col min="9476" max="9476" width="19.7109375" style="253" customWidth="1"/>
    <col min="9477" max="9480" width="14.42578125" style="253" customWidth="1"/>
    <col min="9481" max="9481" width="5.28515625" style="253" customWidth="1"/>
    <col min="9482" max="9728" width="12.7109375" style="253"/>
    <col min="9729" max="9729" width="5.140625" style="253" customWidth="1"/>
    <col min="9730" max="9730" width="16" style="253" customWidth="1"/>
    <col min="9731" max="9731" width="11.5703125" style="253" customWidth="1"/>
    <col min="9732" max="9732" width="19.7109375" style="253" customWidth="1"/>
    <col min="9733" max="9736" width="14.42578125" style="253" customWidth="1"/>
    <col min="9737" max="9737" width="5.28515625" style="253" customWidth="1"/>
    <col min="9738" max="9984" width="12.7109375" style="253"/>
    <col min="9985" max="9985" width="5.140625" style="253" customWidth="1"/>
    <col min="9986" max="9986" width="16" style="253" customWidth="1"/>
    <col min="9987" max="9987" width="11.5703125" style="253" customWidth="1"/>
    <col min="9988" max="9988" width="19.7109375" style="253" customWidth="1"/>
    <col min="9989" max="9992" width="14.42578125" style="253" customWidth="1"/>
    <col min="9993" max="9993" width="5.28515625" style="253" customWidth="1"/>
    <col min="9994" max="10240" width="12.7109375" style="253"/>
    <col min="10241" max="10241" width="5.140625" style="253" customWidth="1"/>
    <col min="10242" max="10242" width="16" style="253" customWidth="1"/>
    <col min="10243" max="10243" width="11.5703125" style="253" customWidth="1"/>
    <col min="10244" max="10244" width="19.7109375" style="253" customWidth="1"/>
    <col min="10245" max="10248" width="14.42578125" style="253" customWidth="1"/>
    <col min="10249" max="10249" width="5.28515625" style="253" customWidth="1"/>
    <col min="10250" max="10496" width="12.7109375" style="253"/>
    <col min="10497" max="10497" width="5.140625" style="253" customWidth="1"/>
    <col min="10498" max="10498" width="16" style="253" customWidth="1"/>
    <col min="10499" max="10499" width="11.5703125" style="253" customWidth="1"/>
    <col min="10500" max="10500" width="19.7109375" style="253" customWidth="1"/>
    <col min="10501" max="10504" width="14.42578125" style="253" customWidth="1"/>
    <col min="10505" max="10505" width="5.28515625" style="253" customWidth="1"/>
    <col min="10506" max="10752" width="12.7109375" style="253"/>
    <col min="10753" max="10753" width="5.140625" style="253" customWidth="1"/>
    <col min="10754" max="10754" width="16" style="253" customWidth="1"/>
    <col min="10755" max="10755" width="11.5703125" style="253" customWidth="1"/>
    <col min="10756" max="10756" width="19.7109375" style="253" customWidth="1"/>
    <col min="10757" max="10760" width="14.42578125" style="253" customWidth="1"/>
    <col min="10761" max="10761" width="5.28515625" style="253" customWidth="1"/>
    <col min="10762" max="11008" width="12.7109375" style="253"/>
    <col min="11009" max="11009" width="5.140625" style="253" customWidth="1"/>
    <col min="11010" max="11010" width="16" style="253" customWidth="1"/>
    <col min="11011" max="11011" width="11.5703125" style="253" customWidth="1"/>
    <col min="11012" max="11012" width="19.7109375" style="253" customWidth="1"/>
    <col min="11013" max="11016" width="14.42578125" style="253" customWidth="1"/>
    <col min="11017" max="11017" width="5.28515625" style="253" customWidth="1"/>
    <col min="11018" max="11264" width="12.7109375" style="253"/>
    <col min="11265" max="11265" width="5.140625" style="253" customWidth="1"/>
    <col min="11266" max="11266" width="16" style="253" customWidth="1"/>
    <col min="11267" max="11267" width="11.5703125" style="253" customWidth="1"/>
    <col min="11268" max="11268" width="19.7109375" style="253" customWidth="1"/>
    <col min="11269" max="11272" width="14.42578125" style="253" customWidth="1"/>
    <col min="11273" max="11273" width="5.28515625" style="253" customWidth="1"/>
    <col min="11274" max="11520" width="12.7109375" style="253"/>
    <col min="11521" max="11521" width="5.140625" style="253" customWidth="1"/>
    <col min="11522" max="11522" width="16" style="253" customWidth="1"/>
    <col min="11523" max="11523" width="11.5703125" style="253" customWidth="1"/>
    <col min="11524" max="11524" width="19.7109375" style="253" customWidth="1"/>
    <col min="11525" max="11528" width="14.42578125" style="253" customWidth="1"/>
    <col min="11529" max="11529" width="5.28515625" style="253" customWidth="1"/>
    <col min="11530" max="11776" width="12.7109375" style="253"/>
    <col min="11777" max="11777" width="5.140625" style="253" customWidth="1"/>
    <col min="11778" max="11778" width="16" style="253" customWidth="1"/>
    <col min="11779" max="11779" width="11.5703125" style="253" customWidth="1"/>
    <col min="11780" max="11780" width="19.7109375" style="253" customWidth="1"/>
    <col min="11781" max="11784" width="14.42578125" style="253" customWidth="1"/>
    <col min="11785" max="11785" width="5.28515625" style="253" customWidth="1"/>
    <col min="11786" max="12032" width="12.7109375" style="253"/>
    <col min="12033" max="12033" width="5.140625" style="253" customWidth="1"/>
    <col min="12034" max="12034" width="16" style="253" customWidth="1"/>
    <col min="12035" max="12035" width="11.5703125" style="253" customWidth="1"/>
    <col min="12036" max="12036" width="19.7109375" style="253" customWidth="1"/>
    <col min="12037" max="12040" width="14.42578125" style="253" customWidth="1"/>
    <col min="12041" max="12041" width="5.28515625" style="253" customWidth="1"/>
    <col min="12042" max="12288" width="12.7109375" style="253"/>
    <col min="12289" max="12289" width="5.140625" style="253" customWidth="1"/>
    <col min="12290" max="12290" width="16" style="253" customWidth="1"/>
    <col min="12291" max="12291" width="11.5703125" style="253" customWidth="1"/>
    <col min="12292" max="12292" width="19.7109375" style="253" customWidth="1"/>
    <col min="12293" max="12296" width="14.42578125" style="253" customWidth="1"/>
    <col min="12297" max="12297" width="5.28515625" style="253" customWidth="1"/>
    <col min="12298" max="12544" width="12.7109375" style="253"/>
    <col min="12545" max="12545" width="5.140625" style="253" customWidth="1"/>
    <col min="12546" max="12546" width="16" style="253" customWidth="1"/>
    <col min="12547" max="12547" width="11.5703125" style="253" customWidth="1"/>
    <col min="12548" max="12548" width="19.7109375" style="253" customWidth="1"/>
    <col min="12549" max="12552" width="14.42578125" style="253" customWidth="1"/>
    <col min="12553" max="12553" width="5.28515625" style="253" customWidth="1"/>
    <col min="12554" max="12800" width="12.7109375" style="253"/>
    <col min="12801" max="12801" width="5.140625" style="253" customWidth="1"/>
    <col min="12802" max="12802" width="16" style="253" customWidth="1"/>
    <col min="12803" max="12803" width="11.5703125" style="253" customWidth="1"/>
    <col min="12804" max="12804" width="19.7109375" style="253" customWidth="1"/>
    <col min="12805" max="12808" width="14.42578125" style="253" customWidth="1"/>
    <col min="12809" max="12809" width="5.28515625" style="253" customWidth="1"/>
    <col min="12810" max="13056" width="12.7109375" style="253"/>
    <col min="13057" max="13057" width="5.140625" style="253" customWidth="1"/>
    <col min="13058" max="13058" width="16" style="253" customWidth="1"/>
    <col min="13059" max="13059" width="11.5703125" style="253" customWidth="1"/>
    <col min="13060" max="13060" width="19.7109375" style="253" customWidth="1"/>
    <col min="13061" max="13064" width="14.42578125" style="253" customWidth="1"/>
    <col min="13065" max="13065" width="5.28515625" style="253" customWidth="1"/>
    <col min="13066" max="13312" width="12.7109375" style="253"/>
    <col min="13313" max="13313" width="5.140625" style="253" customWidth="1"/>
    <col min="13314" max="13314" width="16" style="253" customWidth="1"/>
    <col min="13315" max="13315" width="11.5703125" style="253" customWidth="1"/>
    <col min="13316" max="13316" width="19.7109375" style="253" customWidth="1"/>
    <col min="13317" max="13320" width="14.42578125" style="253" customWidth="1"/>
    <col min="13321" max="13321" width="5.28515625" style="253" customWidth="1"/>
    <col min="13322" max="13568" width="12.7109375" style="253"/>
    <col min="13569" max="13569" width="5.140625" style="253" customWidth="1"/>
    <col min="13570" max="13570" width="16" style="253" customWidth="1"/>
    <col min="13571" max="13571" width="11.5703125" style="253" customWidth="1"/>
    <col min="13572" max="13572" width="19.7109375" style="253" customWidth="1"/>
    <col min="13573" max="13576" width="14.42578125" style="253" customWidth="1"/>
    <col min="13577" max="13577" width="5.28515625" style="253" customWidth="1"/>
    <col min="13578" max="13824" width="12.7109375" style="253"/>
    <col min="13825" max="13825" width="5.140625" style="253" customWidth="1"/>
    <col min="13826" max="13826" width="16" style="253" customWidth="1"/>
    <col min="13827" max="13827" width="11.5703125" style="253" customWidth="1"/>
    <col min="13828" max="13828" width="19.7109375" style="253" customWidth="1"/>
    <col min="13829" max="13832" width="14.42578125" style="253" customWidth="1"/>
    <col min="13833" max="13833" width="5.28515625" style="253" customWidth="1"/>
    <col min="13834" max="14080" width="12.7109375" style="253"/>
    <col min="14081" max="14081" width="5.140625" style="253" customWidth="1"/>
    <col min="14082" max="14082" width="16" style="253" customWidth="1"/>
    <col min="14083" max="14083" width="11.5703125" style="253" customWidth="1"/>
    <col min="14084" max="14084" width="19.7109375" style="253" customWidth="1"/>
    <col min="14085" max="14088" width="14.42578125" style="253" customWidth="1"/>
    <col min="14089" max="14089" width="5.28515625" style="253" customWidth="1"/>
    <col min="14090" max="14336" width="12.7109375" style="253"/>
    <col min="14337" max="14337" width="5.140625" style="253" customWidth="1"/>
    <col min="14338" max="14338" width="16" style="253" customWidth="1"/>
    <col min="14339" max="14339" width="11.5703125" style="253" customWidth="1"/>
    <col min="14340" max="14340" width="19.7109375" style="253" customWidth="1"/>
    <col min="14341" max="14344" width="14.42578125" style="253" customWidth="1"/>
    <col min="14345" max="14345" width="5.28515625" style="253" customWidth="1"/>
    <col min="14346" max="14592" width="12.7109375" style="253"/>
    <col min="14593" max="14593" width="5.140625" style="253" customWidth="1"/>
    <col min="14594" max="14594" width="16" style="253" customWidth="1"/>
    <col min="14595" max="14595" width="11.5703125" style="253" customWidth="1"/>
    <col min="14596" max="14596" width="19.7109375" style="253" customWidth="1"/>
    <col min="14597" max="14600" width="14.42578125" style="253" customWidth="1"/>
    <col min="14601" max="14601" width="5.28515625" style="253" customWidth="1"/>
    <col min="14602" max="14848" width="12.7109375" style="253"/>
    <col min="14849" max="14849" width="5.140625" style="253" customWidth="1"/>
    <col min="14850" max="14850" width="16" style="253" customWidth="1"/>
    <col min="14851" max="14851" width="11.5703125" style="253" customWidth="1"/>
    <col min="14852" max="14852" width="19.7109375" style="253" customWidth="1"/>
    <col min="14853" max="14856" width="14.42578125" style="253" customWidth="1"/>
    <col min="14857" max="14857" width="5.28515625" style="253" customWidth="1"/>
    <col min="14858" max="15104" width="12.7109375" style="253"/>
    <col min="15105" max="15105" width="5.140625" style="253" customWidth="1"/>
    <col min="15106" max="15106" width="16" style="253" customWidth="1"/>
    <col min="15107" max="15107" width="11.5703125" style="253" customWidth="1"/>
    <col min="15108" max="15108" width="19.7109375" style="253" customWidth="1"/>
    <col min="15109" max="15112" width="14.42578125" style="253" customWidth="1"/>
    <col min="15113" max="15113" width="5.28515625" style="253" customWidth="1"/>
    <col min="15114" max="15360" width="12.7109375" style="253"/>
    <col min="15361" max="15361" width="5.140625" style="253" customWidth="1"/>
    <col min="15362" max="15362" width="16" style="253" customWidth="1"/>
    <col min="15363" max="15363" width="11.5703125" style="253" customWidth="1"/>
    <col min="15364" max="15364" width="19.7109375" style="253" customWidth="1"/>
    <col min="15365" max="15368" width="14.42578125" style="253" customWidth="1"/>
    <col min="15369" max="15369" width="5.28515625" style="253" customWidth="1"/>
    <col min="15370" max="15616" width="12.7109375" style="253"/>
    <col min="15617" max="15617" width="5.140625" style="253" customWidth="1"/>
    <col min="15618" max="15618" width="16" style="253" customWidth="1"/>
    <col min="15619" max="15619" width="11.5703125" style="253" customWidth="1"/>
    <col min="15620" max="15620" width="19.7109375" style="253" customWidth="1"/>
    <col min="15621" max="15624" width="14.42578125" style="253" customWidth="1"/>
    <col min="15625" max="15625" width="5.28515625" style="253" customWidth="1"/>
    <col min="15626" max="15872" width="12.7109375" style="253"/>
    <col min="15873" max="15873" width="5.140625" style="253" customWidth="1"/>
    <col min="15874" max="15874" width="16" style="253" customWidth="1"/>
    <col min="15875" max="15875" width="11.5703125" style="253" customWidth="1"/>
    <col min="15876" max="15876" width="19.7109375" style="253" customWidth="1"/>
    <col min="15877" max="15880" width="14.42578125" style="253" customWidth="1"/>
    <col min="15881" max="15881" width="5.28515625" style="253" customWidth="1"/>
    <col min="15882" max="16128" width="12.7109375" style="253"/>
    <col min="16129" max="16129" width="5.140625" style="253" customWidth="1"/>
    <col min="16130" max="16130" width="16" style="253" customWidth="1"/>
    <col min="16131" max="16131" width="11.5703125" style="253" customWidth="1"/>
    <col min="16132" max="16132" width="19.7109375" style="253" customWidth="1"/>
    <col min="16133" max="16136" width="14.42578125" style="253" customWidth="1"/>
    <col min="16137" max="16137" width="5.28515625" style="253" customWidth="1"/>
    <col min="16138" max="16384" width="12.7109375" style="253"/>
  </cols>
  <sheetData>
    <row r="1" spans="1:238" s="249" customFormat="1" ht="36.75" customHeight="1" x14ac:dyDescent="0.2">
      <c r="B1" s="956" t="s">
        <v>74</v>
      </c>
      <c r="C1" s="956"/>
      <c r="D1" s="956"/>
      <c r="E1" s="956"/>
      <c r="F1" s="956"/>
      <c r="G1" s="956"/>
      <c r="H1" s="956"/>
      <c r="I1" s="250"/>
    </row>
    <row r="2" spans="1:238" s="249" customFormat="1" ht="21.75" customHeight="1" thickBot="1" x14ac:dyDescent="0.25">
      <c r="B2" s="251"/>
      <c r="C2" s="251"/>
      <c r="D2" s="251"/>
      <c r="E2" s="251"/>
      <c r="F2" s="251"/>
      <c r="G2" s="251"/>
      <c r="H2" s="251"/>
    </row>
    <row r="3" spans="1:238" ht="22.15" customHeight="1" thickTop="1" thickBot="1" x14ac:dyDescent="0.25">
      <c r="A3" s="249"/>
      <c r="B3" s="252"/>
      <c r="C3" s="252"/>
      <c r="D3" s="252"/>
      <c r="E3" s="957">
        <v>2006</v>
      </c>
      <c r="F3" s="958"/>
      <c r="G3" s="958"/>
      <c r="H3" s="959"/>
    </row>
    <row r="4" spans="1:238" ht="15.75" customHeight="1" thickTop="1" x14ac:dyDescent="0.2">
      <c r="A4" s="249"/>
      <c r="B4" s="960" t="s">
        <v>32</v>
      </c>
      <c r="C4" s="962" t="s">
        <v>33</v>
      </c>
      <c r="D4" s="964" t="s">
        <v>34</v>
      </c>
      <c r="E4" s="966" t="s">
        <v>35</v>
      </c>
      <c r="F4" s="967"/>
      <c r="G4" s="968" t="s">
        <v>36</v>
      </c>
      <c r="H4" s="969"/>
    </row>
    <row r="5" spans="1:238" ht="89.25" customHeight="1" thickBot="1" x14ac:dyDescent="0.25">
      <c r="A5" s="249"/>
      <c r="B5" s="961"/>
      <c r="C5" s="963"/>
      <c r="D5" s="965"/>
      <c r="E5" s="16" t="s">
        <v>50</v>
      </c>
      <c r="F5" s="17" t="s">
        <v>68</v>
      </c>
      <c r="G5" s="17" t="s">
        <v>39</v>
      </c>
      <c r="H5" s="254" t="s">
        <v>40</v>
      </c>
    </row>
    <row r="6" spans="1:238" ht="14.25" customHeight="1" thickTop="1" x14ac:dyDescent="0.2">
      <c r="A6" s="249"/>
      <c r="B6" s="949" t="s">
        <v>41</v>
      </c>
      <c r="C6" s="952" t="s">
        <v>42</v>
      </c>
      <c r="D6" s="255" t="s">
        <v>43</v>
      </c>
      <c r="E6" s="256">
        <v>232903.96256999997</v>
      </c>
      <c r="F6" s="257">
        <v>195538.05228000003</v>
      </c>
      <c r="G6" s="258"/>
      <c r="H6" s="259">
        <v>31695.725560000006</v>
      </c>
      <c r="J6" s="260"/>
      <c r="K6" s="260"/>
    </row>
    <row r="7" spans="1:238" x14ac:dyDescent="0.2">
      <c r="A7" s="249"/>
      <c r="B7" s="949"/>
      <c r="C7" s="952"/>
      <c r="D7" s="261" t="s">
        <v>44</v>
      </c>
      <c r="E7" s="262"/>
      <c r="F7" s="263"/>
      <c r="G7" s="264"/>
      <c r="H7" s="265"/>
      <c r="J7" s="187"/>
      <c r="K7" s="260"/>
    </row>
    <row r="8" spans="1:238" s="260" customFormat="1" x14ac:dyDescent="0.2">
      <c r="A8" s="266"/>
      <c r="B8" s="949"/>
      <c r="C8" s="952"/>
      <c r="D8" s="261" t="s">
        <v>45</v>
      </c>
      <c r="E8" s="262">
        <v>141237.24474999995</v>
      </c>
      <c r="F8" s="263">
        <v>139589.68741999994</v>
      </c>
      <c r="G8" s="264"/>
      <c r="H8" s="265">
        <v>233498.37625102207</v>
      </c>
      <c r="I8" s="249"/>
      <c r="J8" s="187"/>
    </row>
    <row r="9" spans="1:238" s="260" customFormat="1" x14ac:dyDescent="0.2">
      <c r="A9" s="266"/>
      <c r="B9" s="949"/>
      <c r="C9" s="952"/>
      <c r="D9" s="267" t="s">
        <v>47</v>
      </c>
      <c r="E9" s="268">
        <v>540</v>
      </c>
      <c r="F9" s="269">
        <v>540</v>
      </c>
      <c r="G9" s="270"/>
      <c r="H9" s="271">
        <v>1.2</v>
      </c>
      <c r="I9" s="249"/>
      <c r="J9" s="187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</row>
    <row r="10" spans="1:238" s="260" customFormat="1" x14ac:dyDescent="0.2">
      <c r="A10" s="266"/>
      <c r="B10" s="949"/>
      <c r="C10" s="953"/>
      <c r="D10" s="272" t="s">
        <v>48</v>
      </c>
      <c r="E10" s="273">
        <v>374681.20731999993</v>
      </c>
      <c r="F10" s="274">
        <v>335667.73969999998</v>
      </c>
      <c r="G10" s="275"/>
      <c r="H10" s="276">
        <v>265195.3018110221</v>
      </c>
      <c r="I10" s="249"/>
      <c r="J10" s="187"/>
    </row>
    <row r="11" spans="1:238" ht="13.15" customHeight="1" x14ac:dyDescent="0.2">
      <c r="A11" s="249"/>
      <c r="B11" s="949"/>
      <c r="C11" s="954" t="s">
        <v>49</v>
      </c>
      <c r="D11" s="277" t="s">
        <v>43</v>
      </c>
      <c r="E11" s="278">
        <v>23685.232260000001</v>
      </c>
      <c r="F11" s="279">
        <v>22315.922309999998</v>
      </c>
      <c r="G11" s="280"/>
      <c r="H11" s="281">
        <v>3274.4515000000001</v>
      </c>
      <c r="J11" s="187"/>
      <c r="K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</row>
    <row r="12" spans="1:238" x14ac:dyDescent="0.2">
      <c r="A12" s="249"/>
      <c r="B12" s="949"/>
      <c r="C12" s="952"/>
      <c r="D12" s="261" t="s">
        <v>44</v>
      </c>
      <c r="E12" s="262">
        <v>2521.6371300000001</v>
      </c>
      <c r="F12" s="263">
        <v>2491.7271299999998</v>
      </c>
      <c r="G12" s="264"/>
      <c r="H12" s="265">
        <v>209.53100000000001</v>
      </c>
      <c r="J12" s="187"/>
      <c r="K12" s="260"/>
    </row>
    <row r="13" spans="1:238" x14ac:dyDescent="0.2">
      <c r="A13" s="249"/>
      <c r="B13" s="949"/>
      <c r="C13" s="952"/>
      <c r="D13" s="267" t="s">
        <v>45</v>
      </c>
      <c r="E13" s="268">
        <v>8355.1575599999906</v>
      </c>
      <c r="F13" s="269">
        <v>8355.1575599999906</v>
      </c>
      <c r="G13" s="270"/>
      <c r="H13" s="271">
        <v>979.94753999999853</v>
      </c>
      <c r="J13" s="187"/>
      <c r="K13" s="260"/>
    </row>
    <row r="14" spans="1:238" x14ac:dyDescent="0.2">
      <c r="A14" s="249"/>
      <c r="B14" s="949"/>
      <c r="C14" s="953"/>
      <c r="D14" s="282" t="s">
        <v>48</v>
      </c>
      <c r="E14" s="283">
        <v>34562.026949999992</v>
      </c>
      <c r="F14" s="284">
        <v>33162.806999999986</v>
      </c>
      <c r="G14" s="285"/>
      <c r="H14" s="286">
        <v>4463.9300399999984</v>
      </c>
      <c r="I14" s="287"/>
      <c r="J14" s="196"/>
      <c r="K14" s="260"/>
    </row>
    <row r="15" spans="1:238" x14ac:dyDescent="0.2">
      <c r="A15" s="249"/>
      <c r="B15" s="950"/>
      <c r="C15" s="954" t="s">
        <v>50</v>
      </c>
      <c r="D15" s="277" t="s">
        <v>43</v>
      </c>
      <c r="E15" s="288">
        <v>256589.19482999996</v>
      </c>
      <c r="F15" s="289">
        <v>217853.97459000003</v>
      </c>
      <c r="G15" s="290"/>
      <c r="H15" s="291">
        <v>34970.177060000002</v>
      </c>
      <c r="I15" s="287"/>
      <c r="J15" s="196"/>
      <c r="K15" s="260"/>
    </row>
    <row r="16" spans="1:238" x14ac:dyDescent="0.2">
      <c r="A16" s="249"/>
      <c r="B16" s="950"/>
      <c r="C16" s="952"/>
      <c r="D16" s="261" t="s">
        <v>44</v>
      </c>
      <c r="E16" s="292">
        <v>2521.6371300000001</v>
      </c>
      <c r="F16" s="293">
        <v>2491.7271299999998</v>
      </c>
      <c r="G16" s="294"/>
      <c r="H16" s="295">
        <v>209.53100000000001</v>
      </c>
      <c r="I16" s="287"/>
      <c r="J16" s="196"/>
      <c r="K16" s="260"/>
    </row>
    <row r="17" spans="1:238" x14ac:dyDescent="0.2">
      <c r="A17" s="249"/>
      <c r="B17" s="950"/>
      <c r="C17" s="952"/>
      <c r="D17" s="296" t="s">
        <v>45</v>
      </c>
      <c r="E17" s="297">
        <v>149592.40230999995</v>
      </c>
      <c r="F17" s="293">
        <v>147944.84497999997</v>
      </c>
      <c r="G17" s="294"/>
      <c r="H17" s="295">
        <v>234478.32379102206</v>
      </c>
      <c r="I17" s="287"/>
      <c r="J17" s="196"/>
      <c r="K17" s="260"/>
    </row>
    <row r="18" spans="1:238" s="260" customFormat="1" x14ac:dyDescent="0.2">
      <c r="A18" s="266"/>
      <c r="B18" s="950"/>
      <c r="C18" s="952"/>
      <c r="D18" s="298" t="s">
        <v>47</v>
      </c>
      <c r="E18" s="299">
        <v>540</v>
      </c>
      <c r="F18" s="300">
        <v>540</v>
      </c>
      <c r="G18" s="301"/>
      <c r="H18" s="302">
        <v>1.2</v>
      </c>
      <c r="I18" s="287"/>
      <c r="J18" s="196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</row>
    <row r="19" spans="1:238" x14ac:dyDescent="0.2">
      <c r="A19" s="249"/>
      <c r="B19" s="951"/>
      <c r="C19" s="953"/>
      <c r="D19" s="303" t="s">
        <v>48</v>
      </c>
      <c r="E19" s="304">
        <v>409243.23426999984</v>
      </c>
      <c r="F19" s="305">
        <v>368830.54670000001</v>
      </c>
      <c r="G19" s="306"/>
      <c r="H19" s="307">
        <v>269659.23185102205</v>
      </c>
      <c r="I19" s="287"/>
      <c r="J19" s="196"/>
      <c r="K19" s="260"/>
    </row>
    <row r="20" spans="1:238" x14ac:dyDescent="0.2">
      <c r="A20" s="249"/>
      <c r="B20" s="955" t="s">
        <v>51</v>
      </c>
      <c r="C20" s="954" t="s">
        <v>52</v>
      </c>
      <c r="D20" s="308" t="s">
        <v>43</v>
      </c>
      <c r="E20" s="309">
        <v>76479.986780000007</v>
      </c>
      <c r="F20" s="310">
        <v>66812.089840000001</v>
      </c>
      <c r="G20" s="311"/>
      <c r="H20" s="312">
        <v>25447.283679999993</v>
      </c>
      <c r="I20" s="287"/>
      <c r="J20" s="313"/>
      <c r="K20" s="260"/>
    </row>
    <row r="21" spans="1:238" x14ac:dyDescent="0.2">
      <c r="A21" s="249"/>
      <c r="B21" s="949"/>
      <c r="C21" s="952"/>
      <c r="D21" s="298" t="s">
        <v>44</v>
      </c>
      <c r="E21" s="314">
        <v>57</v>
      </c>
      <c r="F21" s="315"/>
      <c r="G21" s="316"/>
      <c r="H21" s="317"/>
      <c r="I21" s="287"/>
      <c r="J21" s="313"/>
      <c r="K21" s="260"/>
    </row>
    <row r="22" spans="1:238" ht="13.5" thickBot="1" x14ac:dyDescent="0.25">
      <c r="A22" s="249"/>
      <c r="B22" s="949"/>
      <c r="C22" s="952"/>
      <c r="D22" s="318" t="s">
        <v>48</v>
      </c>
      <c r="E22" s="319">
        <v>76536.986780000007</v>
      </c>
      <c r="F22" s="320">
        <v>66812.089840000001</v>
      </c>
      <c r="G22" s="321"/>
      <c r="H22" s="322">
        <v>25447.283679999993</v>
      </c>
      <c r="I22" s="287"/>
      <c r="J22" s="313"/>
      <c r="K22" s="260"/>
    </row>
    <row r="23" spans="1:238" ht="14.25" customHeight="1" thickTop="1" x14ac:dyDescent="0.2">
      <c r="A23" s="249"/>
      <c r="B23" s="942" t="s">
        <v>53</v>
      </c>
      <c r="C23" s="943"/>
      <c r="D23" s="323" t="s">
        <v>43</v>
      </c>
      <c r="E23" s="324">
        <v>333069.18160999997</v>
      </c>
      <c r="F23" s="325">
        <v>284666.06443000009</v>
      </c>
      <c r="G23" s="326"/>
      <c r="H23" s="327">
        <v>60417.460739999995</v>
      </c>
      <c r="I23" s="287"/>
      <c r="J23" s="313"/>
      <c r="K23" s="260"/>
    </row>
    <row r="24" spans="1:238" x14ac:dyDescent="0.2">
      <c r="A24" s="249"/>
      <c r="B24" s="944"/>
      <c r="C24" s="945"/>
      <c r="D24" s="328" t="s">
        <v>44</v>
      </c>
      <c r="E24" s="297">
        <v>2578.6371300000001</v>
      </c>
      <c r="F24" s="293">
        <v>2491.7271299999998</v>
      </c>
      <c r="G24" s="294"/>
      <c r="H24" s="295">
        <v>209.53100000000001</v>
      </c>
      <c r="I24" s="287"/>
      <c r="J24" s="329"/>
    </row>
    <row r="25" spans="1:238" x14ac:dyDescent="0.2">
      <c r="A25" s="249"/>
      <c r="B25" s="944"/>
      <c r="C25" s="946"/>
      <c r="D25" s="328" t="s">
        <v>45</v>
      </c>
      <c r="E25" s="297">
        <v>149592.40230999995</v>
      </c>
      <c r="F25" s="293">
        <v>147944.84497999997</v>
      </c>
      <c r="G25" s="294"/>
      <c r="H25" s="295">
        <v>234478.32379102206</v>
      </c>
      <c r="I25" s="287"/>
      <c r="J25" s="329"/>
    </row>
    <row r="26" spans="1:238" x14ac:dyDescent="0.2">
      <c r="A26" s="249"/>
      <c r="B26" s="944"/>
      <c r="C26" s="946"/>
      <c r="D26" s="330" t="s">
        <v>47</v>
      </c>
      <c r="E26" s="331">
        <v>540</v>
      </c>
      <c r="F26" s="332">
        <v>540</v>
      </c>
      <c r="G26" s="333"/>
      <c r="H26" s="334">
        <v>1.2</v>
      </c>
      <c r="I26" s="287"/>
      <c r="J26" s="329"/>
    </row>
    <row r="27" spans="1:238" ht="14.25" customHeight="1" thickBot="1" x14ac:dyDescent="0.25">
      <c r="A27" s="249"/>
      <c r="B27" s="947"/>
      <c r="C27" s="948"/>
      <c r="D27" s="335" t="s">
        <v>50</v>
      </c>
      <c r="E27" s="336">
        <v>485780.22104999982</v>
      </c>
      <c r="F27" s="337">
        <v>435642.63653999998</v>
      </c>
      <c r="G27" s="338"/>
      <c r="H27" s="339">
        <v>295106.51553102204</v>
      </c>
    </row>
    <row r="28" spans="1:238" s="249" customFormat="1" ht="21" customHeight="1" thickTop="1" x14ac:dyDescent="0.2">
      <c r="E28" s="340"/>
    </row>
    <row r="29" spans="1:238" s="249" customFormat="1" x14ac:dyDescent="0.2">
      <c r="B29" s="167" t="s">
        <v>73</v>
      </c>
      <c r="E29" s="266"/>
    </row>
    <row r="30" spans="1:238" s="249" customFormat="1" ht="15" customHeight="1" x14ac:dyDescent="0.2">
      <c r="B30" s="341" t="s">
        <v>55</v>
      </c>
      <c r="E30" s="266"/>
    </row>
    <row r="31" spans="1:238" x14ac:dyDescent="0.2">
      <c r="B31" s="342" t="s">
        <v>62</v>
      </c>
      <c r="E31" s="260"/>
    </row>
    <row r="32" spans="1:238" x14ac:dyDescent="0.2">
      <c r="B32" s="342" t="s">
        <v>57</v>
      </c>
      <c r="E32" s="260"/>
    </row>
    <row r="33" spans="2:5" x14ac:dyDescent="0.2">
      <c r="B33" s="342" t="s">
        <v>58</v>
      </c>
      <c r="E33" s="260"/>
    </row>
    <row r="34" spans="2:5" x14ac:dyDescent="0.2">
      <c r="B34" s="342" t="s">
        <v>59</v>
      </c>
      <c r="E34" s="260"/>
    </row>
    <row r="35" spans="2:5" x14ac:dyDescent="0.2">
      <c r="B35" s="342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347" customWidth="1"/>
    <col min="2" max="2" width="16" style="347" customWidth="1"/>
    <col min="3" max="3" width="11.5703125" style="347" customWidth="1"/>
    <col min="4" max="4" width="19.7109375" style="347" customWidth="1"/>
    <col min="5" max="8" width="14.42578125" style="347" customWidth="1"/>
    <col min="9" max="9" width="5.28515625" style="343" customWidth="1"/>
    <col min="10" max="256" width="12.7109375" style="347"/>
    <col min="257" max="257" width="5.140625" style="347" customWidth="1"/>
    <col min="258" max="258" width="16" style="347" customWidth="1"/>
    <col min="259" max="259" width="11.5703125" style="347" customWidth="1"/>
    <col min="260" max="260" width="19.7109375" style="347" customWidth="1"/>
    <col min="261" max="264" width="14.42578125" style="347" customWidth="1"/>
    <col min="265" max="265" width="5.28515625" style="347" customWidth="1"/>
    <col min="266" max="512" width="12.7109375" style="347"/>
    <col min="513" max="513" width="5.140625" style="347" customWidth="1"/>
    <col min="514" max="514" width="16" style="347" customWidth="1"/>
    <col min="515" max="515" width="11.5703125" style="347" customWidth="1"/>
    <col min="516" max="516" width="19.7109375" style="347" customWidth="1"/>
    <col min="517" max="520" width="14.42578125" style="347" customWidth="1"/>
    <col min="521" max="521" width="5.28515625" style="347" customWidth="1"/>
    <col min="522" max="768" width="12.7109375" style="347"/>
    <col min="769" max="769" width="5.140625" style="347" customWidth="1"/>
    <col min="770" max="770" width="16" style="347" customWidth="1"/>
    <col min="771" max="771" width="11.5703125" style="347" customWidth="1"/>
    <col min="772" max="772" width="19.7109375" style="347" customWidth="1"/>
    <col min="773" max="776" width="14.42578125" style="347" customWidth="1"/>
    <col min="777" max="777" width="5.28515625" style="347" customWidth="1"/>
    <col min="778" max="1024" width="12.7109375" style="347"/>
    <col min="1025" max="1025" width="5.140625" style="347" customWidth="1"/>
    <col min="1026" max="1026" width="16" style="347" customWidth="1"/>
    <col min="1027" max="1027" width="11.5703125" style="347" customWidth="1"/>
    <col min="1028" max="1028" width="19.7109375" style="347" customWidth="1"/>
    <col min="1029" max="1032" width="14.42578125" style="347" customWidth="1"/>
    <col min="1033" max="1033" width="5.28515625" style="347" customWidth="1"/>
    <col min="1034" max="1280" width="12.7109375" style="347"/>
    <col min="1281" max="1281" width="5.140625" style="347" customWidth="1"/>
    <col min="1282" max="1282" width="16" style="347" customWidth="1"/>
    <col min="1283" max="1283" width="11.5703125" style="347" customWidth="1"/>
    <col min="1284" max="1284" width="19.7109375" style="347" customWidth="1"/>
    <col min="1285" max="1288" width="14.42578125" style="347" customWidth="1"/>
    <col min="1289" max="1289" width="5.28515625" style="347" customWidth="1"/>
    <col min="1290" max="1536" width="12.7109375" style="347"/>
    <col min="1537" max="1537" width="5.140625" style="347" customWidth="1"/>
    <col min="1538" max="1538" width="16" style="347" customWidth="1"/>
    <col min="1539" max="1539" width="11.5703125" style="347" customWidth="1"/>
    <col min="1540" max="1540" width="19.7109375" style="347" customWidth="1"/>
    <col min="1541" max="1544" width="14.42578125" style="347" customWidth="1"/>
    <col min="1545" max="1545" width="5.28515625" style="347" customWidth="1"/>
    <col min="1546" max="1792" width="12.7109375" style="347"/>
    <col min="1793" max="1793" width="5.140625" style="347" customWidth="1"/>
    <col min="1794" max="1794" width="16" style="347" customWidth="1"/>
    <col min="1795" max="1795" width="11.5703125" style="347" customWidth="1"/>
    <col min="1796" max="1796" width="19.7109375" style="347" customWidth="1"/>
    <col min="1797" max="1800" width="14.42578125" style="347" customWidth="1"/>
    <col min="1801" max="1801" width="5.28515625" style="347" customWidth="1"/>
    <col min="1802" max="2048" width="12.7109375" style="347"/>
    <col min="2049" max="2049" width="5.140625" style="347" customWidth="1"/>
    <col min="2050" max="2050" width="16" style="347" customWidth="1"/>
    <col min="2051" max="2051" width="11.5703125" style="347" customWidth="1"/>
    <col min="2052" max="2052" width="19.7109375" style="347" customWidth="1"/>
    <col min="2053" max="2056" width="14.42578125" style="347" customWidth="1"/>
    <col min="2057" max="2057" width="5.28515625" style="347" customWidth="1"/>
    <col min="2058" max="2304" width="12.7109375" style="347"/>
    <col min="2305" max="2305" width="5.140625" style="347" customWidth="1"/>
    <col min="2306" max="2306" width="16" style="347" customWidth="1"/>
    <col min="2307" max="2307" width="11.5703125" style="347" customWidth="1"/>
    <col min="2308" max="2308" width="19.7109375" style="347" customWidth="1"/>
    <col min="2309" max="2312" width="14.42578125" style="347" customWidth="1"/>
    <col min="2313" max="2313" width="5.28515625" style="347" customWidth="1"/>
    <col min="2314" max="2560" width="12.7109375" style="347"/>
    <col min="2561" max="2561" width="5.140625" style="347" customWidth="1"/>
    <col min="2562" max="2562" width="16" style="347" customWidth="1"/>
    <col min="2563" max="2563" width="11.5703125" style="347" customWidth="1"/>
    <col min="2564" max="2564" width="19.7109375" style="347" customWidth="1"/>
    <col min="2565" max="2568" width="14.42578125" style="347" customWidth="1"/>
    <col min="2569" max="2569" width="5.28515625" style="347" customWidth="1"/>
    <col min="2570" max="2816" width="12.7109375" style="347"/>
    <col min="2817" max="2817" width="5.140625" style="347" customWidth="1"/>
    <col min="2818" max="2818" width="16" style="347" customWidth="1"/>
    <col min="2819" max="2819" width="11.5703125" style="347" customWidth="1"/>
    <col min="2820" max="2820" width="19.7109375" style="347" customWidth="1"/>
    <col min="2821" max="2824" width="14.42578125" style="347" customWidth="1"/>
    <col min="2825" max="2825" width="5.28515625" style="347" customWidth="1"/>
    <col min="2826" max="3072" width="12.7109375" style="347"/>
    <col min="3073" max="3073" width="5.140625" style="347" customWidth="1"/>
    <col min="3074" max="3074" width="16" style="347" customWidth="1"/>
    <col min="3075" max="3075" width="11.5703125" style="347" customWidth="1"/>
    <col min="3076" max="3076" width="19.7109375" style="347" customWidth="1"/>
    <col min="3077" max="3080" width="14.42578125" style="347" customWidth="1"/>
    <col min="3081" max="3081" width="5.28515625" style="347" customWidth="1"/>
    <col min="3082" max="3328" width="12.7109375" style="347"/>
    <col min="3329" max="3329" width="5.140625" style="347" customWidth="1"/>
    <col min="3330" max="3330" width="16" style="347" customWidth="1"/>
    <col min="3331" max="3331" width="11.5703125" style="347" customWidth="1"/>
    <col min="3332" max="3332" width="19.7109375" style="347" customWidth="1"/>
    <col min="3333" max="3336" width="14.42578125" style="347" customWidth="1"/>
    <col min="3337" max="3337" width="5.28515625" style="347" customWidth="1"/>
    <col min="3338" max="3584" width="12.7109375" style="347"/>
    <col min="3585" max="3585" width="5.140625" style="347" customWidth="1"/>
    <col min="3586" max="3586" width="16" style="347" customWidth="1"/>
    <col min="3587" max="3587" width="11.5703125" style="347" customWidth="1"/>
    <col min="3588" max="3588" width="19.7109375" style="347" customWidth="1"/>
    <col min="3589" max="3592" width="14.42578125" style="347" customWidth="1"/>
    <col min="3593" max="3593" width="5.28515625" style="347" customWidth="1"/>
    <col min="3594" max="3840" width="12.7109375" style="347"/>
    <col min="3841" max="3841" width="5.140625" style="347" customWidth="1"/>
    <col min="3842" max="3842" width="16" style="347" customWidth="1"/>
    <col min="3843" max="3843" width="11.5703125" style="347" customWidth="1"/>
    <col min="3844" max="3844" width="19.7109375" style="347" customWidth="1"/>
    <col min="3845" max="3848" width="14.42578125" style="347" customWidth="1"/>
    <col min="3849" max="3849" width="5.28515625" style="347" customWidth="1"/>
    <col min="3850" max="4096" width="12.7109375" style="347"/>
    <col min="4097" max="4097" width="5.140625" style="347" customWidth="1"/>
    <col min="4098" max="4098" width="16" style="347" customWidth="1"/>
    <col min="4099" max="4099" width="11.5703125" style="347" customWidth="1"/>
    <col min="4100" max="4100" width="19.7109375" style="347" customWidth="1"/>
    <col min="4101" max="4104" width="14.42578125" style="347" customWidth="1"/>
    <col min="4105" max="4105" width="5.28515625" style="347" customWidth="1"/>
    <col min="4106" max="4352" width="12.7109375" style="347"/>
    <col min="4353" max="4353" width="5.140625" style="347" customWidth="1"/>
    <col min="4354" max="4354" width="16" style="347" customWidth="1"/>
    <col min="4355" max="4355" width="11.5703125" style="347" customWidth="1"/>
    <col min="4356" max="4356" width="19.7109375" style="347" customWidth="1"/>
    <col min="4357" max="4360" width="14.42578125" style="347" customWidth="1"/>
    <col min="4361" max="4361" width="5.28515625" style="347" customWidth="1"/>
    <col min="4362" max="4608" width="12.7109375" style="347"/>
    <col min="4609" max="4609" width="5.140625" style="347" customWidth="1"/>
    <col min="4610" max="4610" width="16" style="347" customWidth="1"/>
    <col min="4611" max="4611" width="11.5703125" style="347" customWidth="1"/>
    <col min="4612" max="4612" width="19.7109375" style="347" customWidth="1"/>
    <col min="4613" max="4616" width="14.42578125" style="347" customWidth="1"/>
    <col min="4617" max="4617" width="5.28515625" style="347" customWidth="1"/>
    <col min="4618" max="4864" width="12.7109375" style="347"/>
    <col min="4865" max="4865" width="5.140625" style="347" customWidth="1"/>
    <col min="4866" max="4866" width="16" style="347" customWidth="1"/>
    <col min="4867" max="4867" width="11.5703125" style="347" customWidth="1"/>
    <col min="4868" max="4868" width="19.7109375" style="347" customWidth="1"/>
    <col min="4869" max="4872" width="14.42578125" style="347" customWidth="1"/>
    <col min="4873" max="4873" width="5.28515625" style="347" customWidth="1"/>
    <col min="4874" max="5120" width="12.7109375" style="347"/>
    <col min="5121" max="5121" width="5.140625" style="347" customWidth="1"/>
    <col min="5122" max="5122" width="16" style="347" customWidth="1"/>
    <col min="5123" max="5123" width="11.5703125" style="347" customWidth="1"/>
    <col min="5124" max="5124" width="19.7109375" style="347" customWidth="1"/>
    <col min="5125" max="5128" width="14.42578125" style="347" customWidth="1"/>
    <col min="5129" max="5129" width="5.28515625" style="347" customWidth="1"/>
    <col min="5130" max="5376" width="12.7109375" style="347"/>
    <col min="5377" max="5377" width="5.140625" style="347" customWidth="1"/>
    <col min="5378" max="5378" width="16" style="347" customWidth="1"/>
    <col min="5379" max="5379" width="11.5703125" style="347" customWidth="1"/>
    <col min="5380" max="5380" width="19.7109375" style="347" customWidth="1"/>
    <col min="5381" max="5384" width="14.42578125" style="347" customWidth="1"/>
    <col min="5385" max="5385" width="5.28515625" style="347" customWidth="1"/>
    <col min="5386" max="5632" width="12.7109375" style="347"/>
    <col min="5633" max="5633" width="5.140625" style="347" customWidth="1"/>
    <col min="5634" max="5634" width="16" style="347" customWidth="1"/>
    <col min="5635" max="5635" width="11.5703125" style="347" customWidth="1"/>
    <col min="5636" max="5636" width="19.7109375" style="347" customWidth="1"/>
    <col min="5637" max="5640" width="14.42578125" style="347" customWidth="1"/>
    <col min="5641" max="5641" width="5.28515625" style="347" customWidth="1"/>
    <col min="5642" max="5888" width="12.7109375" style="347"/>
    <col min="5889" max="5889" width="5.140625" style="347" customWidth="1"/>
    <col min="5890" max="5890" width="16" style="347" customWidth="1"/>
    <col min="5891" max="5891" width="11.5703125" style="347" customWidth="1"/>
    <col min="5892" max="5892" width="19.7109375" style="347" customWidth="1"/>
    <col min="5893" max="5896" width="14.42578125" style="347" customWidth="1"/>
    <col min="5897" max="5897" width="5.28515625" style="347" customWidth="1"/>
    <col min="5898" max="6144" width="12.7109375" style="347"/>
    <col min="6145" max="6145" width="5.140625" style="347" customWidth="1"/>
    <col min="6146" max="6146" width="16" style="347" customWidth="1"/>
    <col min="6147" max="6147" width="11.5703125" style="347" customWidth="1"/>
    <col min="6148" max="6148" width="19.7109375" style="347" customWidth="1"/>
    <col min="6149" max="6152" width="14.42578125" style="347" customWidth="1"/>
    <col min="6153" max="6153" width="5.28515625" style="347" customWidth="1"/>
    <col min="6154" max="6400" width="12.7109375" style="347"/>
    <col min="6401" max="6401" width="5.140625" style="347" customWidth="1"/>
    <col min="6402" max="6402" width="16" style="347" customWidth="1"/>
    <col min="6403" max="6403" width="11.5703125" style="347" customWidth="1"/>
    <col min="6404" max="6404" width="19.7109375" style="347" customWidth="1"/>
    <col min="6405" max="6408" width="14.42578125" style="347" customWidth="1"/>
    <col min="6409" max="6409" width="5.28515625" style="347" customWidth="1"/>
    <col min="6410" max="6656" width="12.7109375" style="347"/>
    <col min="6657" max="6657" width="5.140625" style="347" customWidth="1"/>
    <col min="6658" max="6658" width="16" style="347" customWidth="1"/>
    <col min="6659" max="6659" width="11.5703125" style="347" customWidth="1"/>
    <col min="6660" max="6660" width="19.7109375" style="347" customWidth="1"/>
    <col min="6661" max="6664" width="14.42578125" style="347" customWidth="1"/>
    <col min="6665" max="6665" width="5.28515625" style="347" customWidth="1"/>
    <col min="6666" max="6912" width="12.7109375" style="347"/>
    <col min="6913" max="6913" width="5.140625" style="347" customWidth="1"/>
    <col min="6914" max="6914" width="16" style="347" customWidth="1"/>
    <col min="6915" max="6915" width="11.5703125" style="347" customWidth="1"/>
    <col min="6916" max="6916" width="19.7109375" style="347" customWidth="1"/>
    <col min="6917" max="6920" width="14.42578125" style="347" customWidth="1"/>
    <col min="6921" max="6921" width="5.28515625" style="347" customWidth="1"/>
    <col min="6922" max="7168" width="12.7109375" style="347"/>
    <col min="7169" max="7169" width="5.140625" style="347" customWidth="1"/>
    <col min="7170" max="7170" width="16" style="347" customWidth="1"/>
    <col min="7171" max="7171" width="11.5703125" style="347" customWidth="1"/>
    <col min="7172" max="7172" width="19.7109375" style="347" customWidth="1"/>
    <col min="7173" max="7176" width="14.42578125" style="347" customWidth="1"/>
    <col min="7177" max="7177" width="5.28515625" style="347" customWidth="1"/>
    <col min="7178" max="7424" width="12.7109375" style="347"/>
    <col min="7425" max="7425" width="5.140625" style="347" customWidth="1"/>
    <col min="7426" max="7426" width="16" style="347" customWidth="1"/>
    <col min="7427" max="7427" width="11.5703125" style="347" customWidth="1"/>
    <col min="7428" max="7428" width="19.7109375" style="347" customWidth="1"/>
    <col min="7429" max="7432" width="14.42578125" style="347" customWidth="1"/>
    <col min="7433" max="7433" width="5.28515625" style="347" customWidth="1"/>
    <col min="7434" max="7680" width="12.7109375" style="347"/>
    <col min="7681" max="7681" width="5.140625" style="347" customWidth="1"/>
    <col min="7682" max="7682" width="16" style="347" customWidth="1"/>
    <col min="7683" max="7683" width="11.5703125" style="347" customWidth="1"/>
    <col min="7684" max="7684" width="19.7109375" style="347" customWidth="1"/>
    <col min="7685" max="7688" width="14.42578125" style="347" customWidth="1"/>
    <col min="7689" max="7689" width="5.28515625" style="347" customWidth="1"/>
    <col min="7690" max="7936" width="12.7109375" style="347"/>
    <col min="7937" max="7937" width="5.140625" style="347" customWidth="1"/>
    <col min="7938" max="7938" width="16" style="347" customWidth="1"/>
    <col min="7939" max="7939" width="11.5703125" style="347" customWidth="1"/>
    <col min="7940" max="7940" width="19.7109375" style="347" customWidth="1"/>
    <col min="7941" max="7944" width="14.42578125" style="347" customWidth="1"/>
    <col min="7945" max="7945" width="5.28515625" style="347" customWidth="1"/>
    <col min="7946" max="8192" width="12.7109375" style="347"/>
    <col min="8193" max="8193" width="5.140625" style="347" customWidth="1"/>
    <col min="8194" max="8194" width="16" style="347" customWidth="1"/>
    <col min="8195" max="8195" width="11.5703125" style="347" customWidth="1"/>
    <col min="8196" max="8196" width="19.7109375" style="347" customWidth="1"/>
    <col min="8197" max="8200" width="14.42578125" style="347" customWidth="1"/>
    <col min="8201" max="8201" width="5.28515625" style="347" customWidth="1"/>
    <col min="8202" max="8448" width="12.7109375" style="347"/>
    <col min="8449" max="8449" width="5.140625" style="347" customWidth="1"/>
    <col min="8450" max="8450" width="16" style="347" customWidth="1"/>
    <col min="8451" max="8451" width="11.5703125" style="347" customWidth="1"/>
    <col min="8452" max="8452" width="19.7109375" style="347" customWidth="1"/>
    <col min="8453" max="8456" width="14.42578125" style="347" customWidth="1"/>
    <col min="8457" max="8457" width="5.28515625" style="347" customWidth="1"/>
    <col min="8458" max="8704" width="12.7109375" style="347"/>
    <col min="8705" max="8705" width="5.140625" style="347" customWidth="1"/>
    <col min="8706" max="8706" width="16" style="347" customWidth="1"/>
    <col min="8707" max="8707" width="11.5703125" style="347" customWidth="1"/>
    <col min="8708" max="8708" width="19.7109375" style="347" customWidth="1"/>
    <col min="8709" max="8712" width="14.42578125" style="347" customWidth="1"/>
    <col min="8713" max="8713" width="5.28515625" style="347" customWidth="1"/>
    <col min="8714" max="8960" width="12.7109375" style="347"/>
    <col min="8961" max="8961" width="5.140625" style="347" customWidth="1"/>
    <col min="8962" max="8962" width="16" style="347" customWidth="1"/>
    <col min="8963" max="8963" width="11.5703125" style="347" customWidth="1"/>
    <col min="8964" max="8964" width="19.7109375" style="347" customWidth="1"/>
    <col min="8965" max="8968" width="14.42578125" style="347" customWidth="1"/>
    <col min="8969" max="8969" width="5.28515625" style="347" customWidth="1"/>
    <col min="8970" max="9216" width="12.7109375" style="347"/>
    <col min="9217" max="9217" width="5.140625" style="347" customWidth="1"/>
    <col min="9218" max="9218" width="16" style="347" customWidth="1"/>
    <col min="9219" max="9219" width="11.5703125" style="347" customWidth="1"/>
    <col min="9220" max="9220" width="19.7109375" style="347" customWidth="1"/>
    <col min="9221" max="9224" width="14.42578125" style="347" customWidth="1"/>
    <col min="9225" max="9225" width="5.28515625" style="347" customWidth="1"/>
    <col min="9226" max="9472" width="12.7109375" style="347"/>
    <col min="9473" max="9473" width="5.140625" style="347" customWidth="1"/>
    <col min="9474" max="9474" width="16" style="347" customWidth="1"/>
    <col min="9475" max="9475" width="11.5703125" style="347" customWidth="1"/>
    <col min="9476" max="9476" width="19.7109375" style="347" customWidth="1"/>
    <col min="9477" max="9480" width="14.42578125" style="347" customWidth="1"/>
    <col min="9481" max="9481" width="5.28515625" style="347" customWidth="1"/>
    <col min="9482" max="9728" width="12.7109375" style="347"/>
    <col min="9729" max="9729" width="5.140625" style="347" customWidth="1"/>
    <col min="9730" max="9730" width="16" style="347" customWidth="1"/>
    <col min="9731" max="9731" width="11.5703125" style="347" customWidth="1"/>
    <col min="9732" max="9732" width="19.7109375" style="347" customWidth="1"/>
    <col min="9733" max="9736" width="14.42578125" style="347" customWidth="1"/>
    <col min="9737" max="9737" width="5.28515625" style="347" customWidth="1"/>
    <col min="9738" max="9984" width="12.7109375" style="347"/>
    <col min="9985" max="9985" width="5.140625" style="347" customWidth="1"/>
    <col min="9986" max="9986" width="16" style="347" customWidth="1"/>
    <col min="9987" max="9987" width="11.5703125" style="347" customWidth="1"/>
    <col min="9988" max="9988" width="19.7109375" style="347" customWidth="1"/>
    <col min="9989" max="9992" width="14.42578125" style="347" customWidth="1"/>
    <col min="9993" max="9993" width="5.28515625" style="347" customWidth="1"/>
    <col min="9994" max="10240" width="12.7109375" style="347"/>
    <col min="10241" max="10241" width="5.140625" style="347" customWidth="1"/>
    <col min="10242" max="10242" width="16" style="347" customWidth="1"/>
    <col min="10243" max="10243" width="11.5703125" style="347" customWidth="1"/>
    <col min="10244" max="10244" width="19.7109375" style="347" customWidth="1"/>
    <col min="10245" max="10248" width="14.42578125" style="347" customWidth="1"/>
    <col min="10249" max="10249" width="5.28515625" style="347" customWidth="1"/>
    <col min="10250" max="10496" width="12.7109375" style="347"/>
    <col min="10497" max="10497" width="5.140625" style="347" customWidth="1"/>
    <col min="10498" max="10498" width="16" style="347" customWidth="1"/>
    <col min="10499" max="10499" width="11.5703125" style="347" customWidth="1"/>
    <col min="10500" max="10500" width="19.7109375" style="347" customWidth="1"/>
    <col min="10501" max="10504" width="14.42578125" style="347" customWidth="1"/>
    <col min="10505" max="10505" width="5.28515625" style="347" customWidth="1"/>
    <col min="10506" max="10752" width="12.7109375" style="347"/>
    <col min="10753" max="10753" width="5.140625" style="347" customWidth="1"/>
    <col min="10754" max="10754" width="16" style="347" customWidth="1"/>
    <col min="10755" max="10755" width="11.5703125" style="347" customWidth="1"/>
    <col min="10756" max="10756" width="19.7109375" style="347" customWidth="1"/>
    <col min="10757" max="10760" width="14.42578125" style="347" customWidth="1"/>
    <col min="10761" max="10761" width="5.28515625" style="347" customWidth="1"/>
    <col min="10762" max="11008" width="12.7109375" style="347"/>
    <col min="11009" max="11009" width="5.140625" style="347" customWidth="1"/>
    <col min="11010" max="11010" width="16" style="347" customWidth="1"/>
    <col min="11011" max="11011" width="11.5703125" style="347" customWidth="1"/>
    <col min="11012" max="11012" width="19.7109375" style="347" customWidth="1"/>
    <col min="11013" max="11016" width="14.42578125" style="347" customWidth="1"/>
    <col min="11017" max="11017" width="5.28515625" style="347" customWidth="1"/>
    <col min="11018" max="11264" width="12.7109375" style="347"/>
    <col min="11265" max="11265" width="5.140625" style="347" customWidth="1"/>
    <col min="11266" max="11266" width="16" style="347" customWidth="1"/>
    <col min="11267" max="11267" width="11.5703125" style="347" customWidth="1"/>
    <col min="11268" max="11268" width="19.7109375" style="347" customWidth="1"/>
    <col min="11269" max="11272" width="14.42578125" style="347" customWidth="1"/>
    <col min="11273" max="11273" width="5.28515625" style="347" customWidth="1"/>
    <col min="11274" max="11520" width="12.7109375" style="347"/>
    <col min="11521" max="11521" width="5.140625" style="347" customWidth="1"/>
    <col min="11522" max="11522" width="16" style="347" customWidth="1"/>
    <col min="11523" max="11523" width="11.5703125" style="347" customWidth="1"/>
    <col min="11524" max="11524" width="19.7109375" style="347" customWidth="1"/>
    <col min="11525" max="11528" width="14.42578125" style="347" customWidth="1"/>
    <col min="11529" max="11529" width="5.28515625" style="347" customWidth="1"/>
    <col min="11530" max="11776" width="12.7109375" style="347"/>
    <col min="11777" max="11777" width="5.140625" style="347" customWidth="1"/>
    <col min="11778" max="11778" width="16" style="347" customWidth="1"/>
    <col min="11779" max="11779" width="11.5703125" style="347" customWidth="1"/>
    <col min="11780" max="11780" width="19.7109375" style="347" customWidth="1"/>
    <col min="11781" max="11784" width="14.42578125" style="347" customWidth="1"/>
    <col min="11785" max="11785" width="5.28515625" style="347" customWidth="1"/>
    <col min="11786" max="12032" width="12.7109375" style="347"/>
    <col min="12033" max="12033" width="5.140625" style="347" customWidth="1"/>
    <col min="12034" max="12034" width="16" style="347" customWidth="1"/>
    <col min="12035" max="12035" width="11.5703125" style="347" customWidth="1"/>
    <col min="12036" max="12036" width="19.7109375" style="347" customWidth="1"/>
    <col min="12037" max="12040" width="14.42578125" style="347" customWidth="1"/>
    <col min="12041" max="12041" width="5.28515625" style="347" customWidth="1"/>
    <col min="12042" max="12288" width="12.7109375" style="347"/>
    <col min="12289" max="12289" width="5.140625" style="347" customWidth="1"/>
    <col min="12290" max="12290" width="16" style="347" customWidth="1"/>
    <col min="12291" max="12291" width="11.5703125" style="347" customWidth="1"/>
    <col min="12292" max="12292" width="19.7109375" style="347" customWidth="1"/>
    <col min="12293" max="12296" width="14.42578125" style="347" customWidth="1"/>
    <col min="12297" max="12297" width="5.28515625" style="347" customWidth="1"/>
    <col min="12298" max="12544" width="12.7109375" style="347"/>
    <col min="12545" max="12545" width="5.140625" style="347" customWidth="1"/>
    <col min="12546" max="12546" width="16" style="347" customWidth="1"/>
    <col min="12547" max="12547" width="11.5703125" style="347" customWidth="1"/>
    <col min="12548" max="12548" width="19.7109375" style="347" customWidth="1"/>
    <col min="12549" max="12552" width="14.42578125" style="347" customWidth="1"/>
    <col min="12553" max="12553" width="5.28515625" style="347" customWidth="1"/>
    <col min="12554" max="12800" width="12.7109375" style="347"/>
    <col min="12801" max="12801" width="5.140625" style="347" customWidth="1"/>
    <col min="12802" max="12802" width="16" style="347" customWidth="1"/>
    <col min="12803" max="12803" width="11.5703125" style="347" customWidth="1"/>
    <col min="12804" max="12804" width="19.7109375" style="347" customWidth="1"/>
    <col min="12805" max="12808" width="14.42578125" style="347" customWidth="1"/>
    <col min="12809" max="12809" width="5.28515625" style="347" customWidth="1"/>
    <col min="12810" max="13056" width="12.7109375" style="347"/>
    <col min="13057" max="13057" width="5.140625" style="347" customWidth="1"/>
    <col min="13058" max="13058" width="16" style="347" customWidth="1"/>
    <col min="13059" max="13059" width="11.5703125" style="347" customWidth="1"/>
    <col min="13060" max="13060" width="19.7109375" style="347" customWidth="1"/>
    <col min="13061" max="13064" width="14.42578125" style="347" customWidth="1"/>
    <col min="13065" max="13065" width="5.28515625" style="347" customWidth="1"/>
    <col min="13066" max="13312" width="12.7109375" style="347"/>
    <col min="13313" max="13313" width="5.140625" style="347" customWidth="1"/>
    <col min="13314" max="13314" width="16" style="347" customWidth="1"/>
    <col min="13315" max="13315" width="11.5703125" style="347" customWidth="1"/>
    <col min="13316" max="13316" width="19.7109375" style="347" customWidth="1"/>
    <col min="13317" max="13320" width="14.42578125" style="347" customWidth="1"/>
    <col min="13321" max="13321" width="5.28515625" style="347" customWidth="1"/>
    <col min="13322" max="13568" width="12.7109375" style="347"/>
    <col min="13569" max="13569" width="5.140625" style="347" customWidth="1"/>
    <col min="13570" max="13570" width="16" style="347" customWidth="1"/>
    <col min="13571" max="13571" width="11.5703125" style="347" customWidth="1"/>
    <col min="13572" max="13572" width="19.7109375" style="347" customWidth="1"/>
    <col min="13573" max="13576" width="14.42578125" style="347" customWidth="1"/>
    <col min="13577" max="13577" width="5.28515625" style="347" customWidth="1"/>
    <col min="13578" max="13824" width="12.7109375" style="347"/>
    <col min="13825" max="13825" width="5.140625" style="347" customWidth="1"/>
    <col min="13826" max="13826" width="16" style="347" customWidth="1"/>
    <col min="13827" max="13827" width="11.5703125" style="347" customWidth="1"/>
    <col min="13828" max="13828" width="19.7109375" style="347" customWidth="1"/>
    <col min="13829" max="13832" width="14.42578125" style="347" customWidth="1"/>
    <col min="13833" max="13833" width="5.28515625" style="347" customWidth="1"/>
    <col min="13834" max="14080" width="12.7109375" style="347"/>
    <col min="14081" max="14081" width="5.140625" style="347" customWidth="1"/>
    <col min="14082" max="14082" width="16" style="347" customWidth="1"/>
    <col min="14083" max="14083" width="11.5703125" style="347" customWidth="1"/>
    <col min="14084" max="14084" width="19.7109375" style="347" customWidth="1"/>
    <col min="14085" max="14088" width="14.42578125" style="347" customWidth="1"/>
    <col min="14089" max="14089" width="5.28515625" style="347" customWidth="1"/>
    <col min="14090" max="14336" width="12.7109375" style="347"/>
    <col min="14337" max="14337" width="5.140625" style="347" customWidth="1"/>
    <col min="14338" max="14338" width="16" style="347" customWidth="1"/>
    <col min="14339" max="14339" width="11.5703125" style="347" customWidth="1"/>
    <col min="14340" max="14340" width="19.7109375" style="347" customWidth="1"/>
    <col min="14341" max="14344" width="14.42578125" style="347" customWidth="1"/>
    <col min="14345" max="14345" width="5.28515625" style="347" customWidth="1"/>
    <col min="14346" max="14592" width="12.7109375" style="347"/>
    <col min="14593" max="14593" width="5.140625" style="347" customWidth="1"/>
    <col min="14594" max="14594" width="16" style="347" customWidth="1"/>
    <col min="14595" max="14595" width="11.5703125" style="347" customWidth="1"/>
    <col min="14596" max="14596" width="19.7109375" style="347" customWidth="1"/>
    <col min="14597" max="14600" width="14.42578125" style="347" customWidth="1"/>
    <col min="14601" max="14601" width="5.28515625" style="347" customWidth="1"/>
    <col min="14602" max="14848" width="12.7109375" style="347"/>
    <col min="14849" max="14849" width="5.140625" style="347" customWidth="1"/>
    <col min="14850" max="14850" width="16" style="347" customWidth="1"/>
    <col min="14851" max="14851" width="11.5703125" style="347" customWidth="1"/>
    <col min="14852" max="14852" width="19.7109375" style="347" customWidth="1"/>
    <col min="14853" max="14856" width="14.42578125" style="347" customWidth="1"/>
    <col min="14857" max="14857" width="5.28515625" style="347" customWidth="1"/>
    <col min="14858" max="15104" width="12.7109375" style="347"/>
    <col min="15105" max="15105" width="5.140625" style="347" customWidth="1"/>
    <col min="15106" max="15106" width="16" style="347" customWidth="1"/>
    <col min="15107" max="15107" width="11.5703125" style="347" customWidth="1"/>
    <col min="15108" max="15108" width="19.7109375" style="347" customWidth="1"/>
    <col min="15109" max="15112" width="14.42578125" style="347" customWidth="1"/>
    <col min="15113" max="15113" width="5.28515625" style="347" customWidth="1"/>
    <col min="15114" max="15360" width="12.7109375" style="347"/>
    <col min="15361" max="15361" width="5.140625" style="347" customWidth="1"/>
    <col min="15362" max="15362" width="16" style="347" customWidth="1"/>
    <col min="15363" max="15363" width="11.5703125" style="347" customWidth="1"/>
    <col min="15364" max="15364" width="19.7109375" style="347" customWidth="1"/>
    <col min="15365" max="15368" width="14.42578125" style="347" customWidth="1"/>
    <col min="15369" max="15369" width="5.28515625" style="347" customWidth="1"/>
    <col min="15370" max="15616" width="12.7109375" style="347"/>
    <col min="15617" max="15617" width="5.140625" style="347" customWidth="1"/>
    <col min="15618" max="15618" width="16" style="347" customWidth="1"/>
    <col min="15619" max="15619" width="11.5703125" style="347" customWidth="1"/>
    <col min="15620" max="15620" width="19.7109375" style="347" customWidth="1"/>
    <col min="15621" max="15624" width="14.42578125" style="347" customWidth="1"/>
    <col min="15625" max="15625" width="5.28515625" style="347" customWidth="1"/>
    <col min="15626" max="15872" width="12.7109375" style="347"/>
    <col min="15873" max="15873" width="5.140625" style="347" customWidth="1"/>
    <col min="15874" max="15874" width="16" style="347" customWidth="1"/>
    <col min="15875" max="15875" width="11.5703125" style="347" customWidth="1"/>
    <col min="15876" max="15876" width="19.7109375" style="347" customWidth="1"/>
    <col min="15877" max="15880" width="14.42578125" style="347" customWidth="1"/>
    <col min="15881" max="15881" width="5.28515625" style="347" customWidth="1"/>
    <col min="15882" max="16128" width="12.7109375" style="347"/>
    <col min="16129" max="16129" width="5.140625" style="347" customWidth="1"/>
    <col min="16130" max="16130" width="16" style="347" customWidth="1"/>
    <col min="16131" max="16131" width="11.5703125" style="347" customWidth="1"/>
    <col min="16132" max="16132" width="19.7109375" style="347" customWidth="1"/>
    <col min="16133" max="16136" width="14.42578125" style="347" customWidth="1"/>
    <col min="16137" max="16137" width="5.28515625" style="347" customWidth="1"/>
    <col min="16138" max="16384" width="12.7109375" style="347"/>
  </cols>
  <sheetData>
    <row r="1" spans="1:241" s="343" customFormat="1" ht="36.75" customHeight="1" x14ac:dyDescent="0.2">
      <c r="B1" s="956" t="s">
        <v>75</v>
      </c>
      <c r="C1" s="956"/>
      <c r="D1" s="956"/>
      <c r="E1" s="956"/>
      <c r="F1" s="956"/>
      <c r="G1" s="956"/>
      <c r="H1" s="956"/>
      <c r="I1" s="344"/>
    </row>
    <row r="2" spans="1:241" s="343" customFormat="1" ht="21.75" customHeight="1" thickBot="1" x14ac:dyDescent="0.25">
      <c r="B2" s="345"/>
      <c r="C2" s="345"/>
      <c r="D2" s="345"/>
      <c r="E2" s="345"/>
      <c r="F2" s="345"/>
      <c r="G2" s="345"/>
      <c r="H2" s="345"/>
    </row>
    <row r="3" spans="1:241" ht="22.15" customHeight="1" thickTop="1" thickBot="1" x14ac:dyDescent="0.25">
      <c r="A3" s="343"/>
      <c r="B3" s="346"/>
      <c r="C3" s="346"/>
      <c r="D3" s="346"/>
      <c r="E3" s="984">
        <v>2005</v>
      </c>
      <c r="F3" s="985"/>
      <c r="G3" s="985"/>
      <c r="H3" s="986"/>
    </row>
    <row r="4" spans="1:241" ht="15.75" customHeight="1" thickTop="1" x14ac:dyDescent="0.2">
      <c r="A4" s="343"/>
      <c r="B4" s="987" t="s">
        <v>32</v>
      </c>
      <c r="C4" s="989" t="s">
        <v>33</v>
      </c>
      <c r="D4" s="991" t="s">
        <v>34</v>
      </c>
      <c r="E4" s="993" t="s">
        <v>35</v>
      </c>
      <c r="F4" s="994"/>
      <c r="G4" s="995" t="s">
        <v>36</v>
      </c>
      <c r="H4" s="996"/>
    </row>
    <row r="5" spans="1:241" ht="89.25" customHeight="1" thickBot="1" x14ac:dyDescent="0.25">
      <c r="A5" s="343"/>
      <c r="B5" s="988"/>
      <c r="C5" s="990"/>
      <c r="D5" s="992"/>
      <c r="E5" s="16" t="s">
        <v>50</v>
      </c>
      <c r="F5" s="17" t="s">
        <v>68</v>
      </c>
      <c r="G5" s="17" t="s">
        <v>39</v>
      </c>
      <c r="H5" s="348" t="s">
        <v>40</v>
      </c>
    </row>
    <row r="6" spans="1:241" ht="14.25" customHeight="1" thickTop="1" x14ac:dyDescent="0.2">
      <c r="A6" s="343"/>
      <c r="B6" s="977" t="s">
        <v>41</v>
      </c>
      <c r="C6" s="980" t="s">
        <v>42</v>
      </c>
      <c r="D6" s="349" t="s">
        <v>43</v>
      </c>
      <c r="E6" s="350">
        <v>211365.33791</v>
      </c>
      <c r="F6" s="351">
        <v>184134.99466</v>
      </c>
      <c r="G6" s="352"/>
      <c r="H6" s="353">
        <v>27416.102569999995</v>
      </c>
      <c r="K6" s="354"/>
      <c r="L6" s="354"/>
      <c r="M6" s="354"/>
      <c r="N6" s="354"/>
    </row>
    <row r="7" spans="1:241" x14ac:dyDescent="0.2">
      <c r="A7" s="343"/>
      <c r="B7" s="977"/>
      <c r="C7" s="980"/>
      <c r="D7" s="355" t="s">
        <v>44</v>
      </c>
      <c r="E7" s="356">
        <v>8.4000000000000005E-2</v>
      </c>
      <c r="F7" s="357">
        <v>8.4000000000000005E-2</v>
      </c>
      <c r="G7" s="358"/>
      <c r="H7" s="359">
        <v>1.4E-2</v>
      </c>
      <c r="K7" s="187"/>
      <c r="L7" s="187"/>
      <c r="M7" s="187"/>
      <c r="N7" s="354"/>
    </row>
    <row r="8" spans="1:241" s="354" customFormat="1" x14ac:dyDescent="0.2">
      <c r="A8" s="360"/>
      <c r="B8" s="977"/>
      <c r="C8" s="980"/>
      <c r="D8" s="355" t="s">
        <v>45</v>
      </c>
      <c r="E8" s="356">
        <v>103069.55325000008</v>
      </c>
      <c r="F8" s="357">
        <v>101725.66999000007</v>
      </c>
      <c r="G8" s="358"/>
      <c r="H8" s="359">
        <v>163058.27849999981</v>
      </c>
      <c r="I8" s="360"/>
      <c r="K8" s="187"/>
      <c r="L8" s="187"/>
      <c r="M8" s="187"/>
    </row>
    <row r="9" spans="1:241" s="354" customFormat="1" x14ac:dyDescent="0.2">
      <c r="A9" s="360"/>
      <c r="B9" s="977"/>
      <c r="C9" s="980"/>
      <c r="D9" s="361" t="s">
        <v>47</v>
      </c>
      <c r="E9" s="362">
        <v>225</v>
      </c>
      <c r="F9" s="363">
        <v>225</v>
      </c>
      <c r="G9" s="364"/>
      <c r="H9" s="365">
        <v>0.5</v>
      </c>
      <c r="I9" s="360"/>
      <c r="J9" s="135"/>
      <c r="K9" s="187"/>
      <c r="L9" s="187"/>
      <c r="M9" s="187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</row>
    <row r="10" spans="1:241" s="354" customFormat="1" x14ac:dyDescent="0.2">
      <c r="A10" s="360"/>
      <c r="B10" s="977"/>
      <c r="C10" s="981"/>
      <c r="D10" s="366" t="s">
        <v>48</v>
      </c>
      <c r="E10" s="367">
        <v>314659.97516000009</v>
      </c>
      <c r="F10" s="368">
        <v>286085.74865000008</v>
      </c>
      <c r="G10" s="369"/>
      <c r="H10" s="370">
        <v>190474.89506999982</v>
      </c>
      <c r="I10" s="360"/>
      <c r="K10" s="187"/>
      <c r="L10" s="187"/>
      <c r="M10" s="187"/>
    </row>
    <row r="11" spans="1:241" ht="13.15" customHeight="1" x14ac:dyDescent="0.2">
      <c r="A11" s="343"/>
      <c r="B11" s="977"/>
      <c r="C11" s="982" t="s">
        <v>49</v>
      </c>
      <c r="D11" s="371" t="s">
        <v>43</v>
      </c>
      <c r="E11" s="372">
        <v>20392.553</v>
      </c>
      <c r="F11" s="373">
        <v>19394.868599999998</v>
      </c>
      <c r="G11" s="374"/>
      <c r="H11" s="375">
        <v>3315.9207000000001</v>
      </c>
      <c r="K11" s="187"/>
      <c r="L11" s="187"/>
      <c r="M11" s="187"/>
      <c r="N11" s="354"/>
      <c r="GZ11" s="354"/>
      <c r="HA11" s="354"/>
      <c r="HB11" s="354"/>
      <c r="HC11" s="354"/>
      <c r="HD11" s="354"/>
      <c r="HE11" s="354"/>
      <c r="HF11" s="354"/>
      <c r="HG11" s="354"/>
      <c r="HH11" s="354"/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</row>
    <row r="12" spans="1:241" x14ac:dyDescent="0.2">
      <c r="A12" s="343"/>
      <c r="B12" s="977"/>
      <c r="C12" s="980"/>
      <c r="D12" s="355" t="s">
        <v>44</v>
      </c>
      <c r="E12" s="356">
        <v>1803.2865599999998</v>
      </c>
      <c r="F12" s="357">
        <v>1777.7865599999998</v>
      </c>
      <c r="G12" s="358"/>
      <c r="H12" s="359">
        <v>153.70599999999999</v>
      </c>
      <c r="K12" s="187"/>
      <c r="L12" s="187"/>
      <c r="M12" s="187"/>
      <c r="N12" s="354"/>
    </row>
    <row r="13" spans="1:241" x14ac:dyDescent="0.2">
      <c r="A13" s="343"/>
      <c r="B13" s="977"/>
      <c r="C13" s="980"/>
      <c r="D13" s="361" t="s">
        <v>45</v>
      </c>
      <c r="E13" s="362">
        <v>10731.938930000026</v>
      </c>
      <c r="F13" s="363">
        <v>10616.063930000026</v>
      </c>
      <c r="G13" s="364"/>
      <c r="H13" s="365">
        <v>1473.9630100000024</v>
      </c>
      <c r="K13" s="187"/>
      <c r="L13" s="187"/>
      <c r="M13" s="187"/>
      <c r="N13" s="354"/>
    </row>
    <row r="14" spans="1:241" x14ac:dyDescent="0.2">
      <c r="A14" s="343"/>
      <c r="B14" s="977"/>
      <c r="C14" s="981"/>
      <c r="D14" s="282" t="s">
        <v>48</v>
      </c>
      <c r="E14" s="376">
        <v>32927.778490000026</v>
      </c>
      <c r="F14" s="377">
        <v>31788.719090000021</v>
      </c>
      <c r="G14" s="378"/>
      <c r="H14" s="379">
        <v>4943.5897100000029</v>
      </c>
      <c r="I14" s="380"/>
      <c r="J14" s="381"/>
      <c r="K14" s="187"/>
      <c r="L14" s="187"/>
      <c r="M14" s="187"/>
      <c r="N14" s="354"/>
    </row>
    <row r="15" spans="1:241" x14ac:dyDescent="0.2">
      <c r="A15" s="343"/>
      <c r="B15" s="978"/>
      <c r="C15" s="982" t="s">
        <v>50</v>
      </c>
      <c r="D15" s="371" t="s">
        <v>43</v>
      </c>
      <c r="E15" s="382">
        <v>231757.89090999999</v>
      </c>
      <c r="F15" s="383">
        <v>203529.86325999998</v>
      </c>
      <c r="G15" s="384"/>
      <c r="H15" s="385">
        <v>30732.023269999994</v>
      </c>
      <c r="I15" s="380"/>
      <c r="J15" s="381"/>
      <c r="K15" s="187"/>
      <c r="L15" s="187"/>
      <c r="M15" s="187"/>
      <c r="N15" s="354"/>
    </row>
    <row r="16" spans="1:241" x14ac:dyDescent="0.2">
      <c r="A16" s="343"/>
      <c r="B16" s="978"/>
      <c r="C16" s="980"/>
      <c r="D16" s="355" t="s">
        <v>44</v>
      </c>
      <c r="E16" s="386">
        <v>1803.3705599999998</v>
      </c>
      <c r="F16" s="387">
        <v>1777.8705599999998</v>
      </c>
      <c r="G16" s="388"/>
      <c r="H16" s="389">
        <v>153.72</v>
      </c>
      <c r="I16" s="380"/>
      <c r="J16" s="381"/>
      <c r="K16" s="187"/>
      <c r="L16" s="187"/>
      <c r="M16" s="187"/>
      <c r="N16" s="354"/>
    </row>
    <row r="17" spans="1:241" x14ac:dyDescent="0.2">
      <c r="A17" s="343"/>
      <c r="B17" s="978"/>
      <c r="C17" s="980"/>
      <c r="D17" s="355" t="s">
        <v>45</v>
      </c>
      <c r="E17" s="386">
        <v>113801.49218000012</v>
      </c>
      <c r="F17" s="387">
        <v>112341.73392000009</v>
      </c>
      <c r="G17" s="388"/>
      <c r="H17" s="389">
        <v>164532.24150999982</v>
      </c>
      <c r="I17" s="380"/>
      <c r="J17" s="381"/>
      <c r="K17" s="187"/>
      <c r="L17" s="187"/>
      <c r="M17" s="187"/>
      <c r="N17" s="354"/>
    </row>
    <row r="18" spans="1:241" s="354" customFormat="1" x14ac:dyDescent="0.2">
      <c r="A18" s="360"/>
      <c r="B18" s="978"/>
      <c r="C18" s="980"/>
      <c r="D18" s="361" t="s">
        <v>47</v>
      </c>
      <c r="E18" s="390">
        <v>225</v>
      </c>
      <c r="F18" s="391">
        <v>225</v>
      </c>
      <c r="G18" s="392"/>
      <c r="H18" s="393">
        <v>0.5</v>
      </c>
      <c r="I18" s="394"/>
      <c r="J18" s="42"/>
      <c r="K18" s="187"/>
      <c r="L18" s="187"/>
      <c r="M18" s="187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</row>
    <row r="19" spans="1:241" x14ac:dyDescent="0.2">
      <c r="A19" s="343"/>
      <c r="B19" s="979"/>
      <c r="C19" s="981"/>
      <c r="D19" s="395" t="s">
        <v>48</v>
      </c>
      <c r="E19" s="396">
        <v>347587.75365000009</v>
      </c>
      <c r="F19" s="397">
        <v>317874.46774000005</v>
      </c>
      <c r="G19" s="398"/>
      <c r="H19" s="399">
        <v>195418.4847799998</v>
      </c>
      <c r="I19" s="380"/>
      <c r="J19" s="381"/>
      <c r="K19" s="187"/>
      <c r="L19" s="187"/>
      <c r="M19" s="187"/>
      <c r="N19" s="354"/>
    </row>
    <row r="20" spans="1:241" x14ac:dyDescent="0.2">
      <c r="A20" s="343"/>
      <c r="B20" s="983" t="s">
        <v>51</v>
      </c>
      <c r="C20" s="982" t="s">
        <v>52</v>
      </c>
      <c r="D20" s="371" t="s">
        <v>43</v>
      </c>
      <c r="E20" s="400">
        <v>71864.90959000001</v>
      </c>
      <c r="F20" s="401">
        <v>64341.396930000003</v>
      </c>
      <c r="G20" s="402"/>
      <c r="H20" s="403">
        <v>26602.22625</v>
      </c>
      <c r="I20" s="380"/>
      <c r="J20" s="381"/>
      <c r="K20" s="354"/>
      <c r="L20" s="354"/>
      <c r="M20" s="354"/>
      <c r="N20" s="354"/>
    </row>
    <row r="21" spans="1:241" x14ac:dyDescent="0.2">
      <c r="A21" s="343"/>
      <c r="B21" s="977"/>
      <c r="C21" s="980"/>
      <c r="D21" s="361" t="s">
        <v>44</v>
      </c>
      <c r="E21" s="404">
        <v>6</v>
      </c>
      <c r="F21" s="405">
        <v>6</v>
      </c>
      <c r="G21" s="406"/>
      <c r="H21" s="407">
        <v>0.3</v>
      </c>
      <c r="I21" s="380"/>
      <c r="J21" s="381"/>
      <c r="K21" s="354"/>
      <c r="L21" s="354"/>
      <c r="M21" s="354"/>
      <c r="N21" s="354"/>
    </row>
    <row r="22" spans="1:241" ht="13.5" thickBot="1" x14ac:dyDescent="0.25">
      <c r="A22" s="343"/>
      <c r="B22" s="977"/>
      <c r="C22" s="980"/>
      <c r="D22" s="408" t="s">
        <v>48</v>
      </c>
      <c r="E22" s="409">
        <v>71870.90959000001</v>
      </c>
      <c r="F22" s="410">
        <v>64347.396930000003</v>
      </c>
      <c r="G22" s="411"/>
      <c r="H22" s="412">
        <v>26602.526249999999</v>
      </c>
      <c r="I22" s="380"/>
      <c r="J22" s="381"/>
      <c r="K22" s="354"/>
      <c r="L22" s="354"/>
      <c r="M22" s="354"/>
      <c r="N22" s="354"/>
    </row>
    <row r="23" spans="1:241" ht="14.25" customHeight="1" thickTop="1" x14ac:dyDescent="0.2">
      <c r="A23" s="343"/>
      <c r="B23" s="970" t="s">
        <v>53</v>
      </c>
      <c r="C23" s="971"/>
      <c r="D23" s="413" t="s">
        <v>43</v>
      </c>
      <c r="E23" s="414">
        <v>303622.80050000001</v>
      </c>
      <c r="F23" s="415">
        <v>267871.26019</v>
      </c>
      <c r="G23" s="416"/>
      <c r="H23" s="417">
        <v>57334.249519999998</v>
      </c>
      <c r="I23" s="380"/>
      <c r="J23" s="381"/>
      <c r="K23" s="354"/>
      <c r="L23" s="354"/>
      <c r="M23" s="354"/>
      <c r="N23" s="354"/>
    </row>
    <row r="24" spans="1:241" x14ac:dyDescent="0.2">
      <c r="A24" s="343"/>
      <c r="B24" s="972"/>
      <c r="C24" s="973"/>
      <c r="D24" s="418" t="s">
        <v>44</v>
      </c>
      <c r="E24" s="386">
        <v>1809.3705599999998</v>
      </c>
      <c r="F24" s="387">
        <v>1783.8705599999998</v>
      </c>
      <c r="G24" s="388"/>
      <c r="H24" s="389">
        <v>154.02000000000001</v>
      </c>
      <c r="I24" s="380"/>
      <c r="J24" s="381"/>
    </row>
    <row r="25" spans="1:241" x14ac:dyDescent="0.2">
      <c r="A25" s="343"/>
      <c r="B25" s="972"/>
      <c r="C25" s="974"/>
      <c r="D25" s="418" t="s">
        <v>45</v>
      </c>
      <c r="E25" s="386">
        <v>113801.49218000012</v>
      </c>
      <c r="F25" s="387">
        <v>112341.73392000009</v>
      </c>
      <c r="G25" s="388"/>
      <c r="H25" s="389">
        <v>164532.24150999982</v>
      </c>
      <c r="I25" s="380"/>
      <c r="J25" s="381"/>
    </row>
    <row r="26" spans="1:241" x14ac:dyDescent="0.2">
      <c r="A26" s="343"/>
      <c r="B26" s="972"/>
      <c r="C26" s="974"/>
      <c r="D26" s="419" t="s">
        <v>47</v>
      </c>
      <c r="E26" s="420">
        <v>225</v>
      </c>
      <c r="F26" s="421">
        <v>225</v>
      </c>
      <c r="G26" s="422"/>
      <c r="H26" s="423">
        <v>0.5</v>
      </c>
      <c r="I26" s="380"/>
      <c r="J26" s="381"/>
    </row>
    <row r="27" spans="1:241" ht="14.25" customHeight="1" thickBot="1" x14ac:dyDescent="0.25">
      <c r="A27" s="343"/>
      <c r="B27" s="975"/>
      <c r="C27" s="976"/>
      <c r="D27" s="424" t="s">
        <v>50</v>
      </c>
      <c r="E27" s="425">
        <v>419458.66324000014</v>
      </c>
      <c r="F27" s="426">
        <v>382221.8646700001</v>
      </c>
      <c r="G27" s="427"/>
      <c r="H27" s="428">
        <v>222021.01102999979</v>
      </c>
    </row>
    <row r="28" spans="1:241" s="343" customFormat="1" ht="21" customHeight="1" thickTop="1" x14ac:dyDescent="0.2">
      <c r="E28" s="429"/>
    </row>
    <row r="29" spans="1:241" s="343" customFormat="1" x14ac:dyDescent="0.2">
      <c r="B29" s="167" t="s">
        <v>73</v>
      </c>
      <c r="E29" s="360"/>
    </row>
    <row r="30" spans="1:241" s="343" customFormat="1" ht="15" customHeight="1" x14ac:dyDescent="0.2">
      <c r="B30" s="430" t="s">
        <v>55</v>
      </c>
      <c r="E30" s="360"/>
    </row>
    <row r="31" spans="1:241" x14ac:dyDescent="0.2">
      <c r="B31" s="431" t="s">
        <v>62</v>
      </c>
      <c r="E31" s="354"/>
    </row>
    <row r="32" spans="1:241" x14ac:dyDescent="0.2">
      <c r="B32" s="431" t="s">
        <v>57</v>
      </c>
      <c r="E32" s="354"/>
    </row>
    <row r="33" spans="2:5" x14ac:dyDescent="0.2">
      <c r="B33" s="431" t="s">
        <v>58</v>
      </c>
      <c r="E33" s="354"/>
    </row>
    <row r="34" spans="2:5" x14ac:dyDescent="0.2">
      <c r="B34" s="431" t="s">
        <v>59</v>
      </c>
      <c r="E34" s="354"/>
    </row>
    <row r="35" spans="2:5" x14ac:dyDescent="0.2">
      <c r="B35" s="431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436" customWidth="1"/>
    <col min="2" max="2" width="16" style="436" customWidth="1"/>
    <col min="3" max="3" width="11.5703125" style="436" customWidth="1"/>
    <col min="4" max="4" width="19.7109375" style="436" customWidth="1"/>
    <col min="5" max="8" width="14.42578125" style="436" customWidth="1"/>
    <col min="9" max="9" width="5.28515625" style="432" customWidth="1"/>
    <col min="10" max="256" width="12.7109375" style="436"/>
    <col min="257" max="257" width="5.140625" style="436" customWidth="1"/>
    <col min="258" max="258" width="16" style="436" customWidth="1"/>
    <col min="259" max="259" width="11.5703125" style="436" customWidth="1"/>
    <col min="260" max="260" width="19.7109375" style="436" customWidth="1"/>
    <col min="261" max="264" width="14.42578125" style="436" customWidth="1"/>
    <col min="265" max="265" width="5.28515625" style="436" customWidth="1"/>
    <col min="266" max="512" width="12.7109375" style="436"/>
    <col min="513" max="513" width="5.140625" style="436" customWidth="1"/>
    <col min="514" max="514" width="16" style="436" customWidth="1"/>
    <col min="515" max="515" width="11.5703125" style="436" customWidth="1"/>
    <col min="516" max="516" width="19.7109375" style="436" customWidth="1"/>
    <col min="517" max="520" width="14.42578125" style="436" customWidth="1"/>
    <col min="521" max="521" width="5.28515625" style="436" customWidth="1"/>
    <col min="522" max="768" width="12.7109375" style="436"/>
    <col min="769" max="769" width="5.140625" style="436" customWidth="1"/>
    <col min="770" max="770" width="16" style="436" customWidth="1"/>
    <col min="771" max="771" width="11.5703125" style="436" customWidth="1"/>
    <col min="772" max="772" width="19.7109375" style="436" customWidth="1"/>
    <col min="773" max="776" width="14.42578125" style="436" customWidth="1"/>
    <col min="777" max="777" width="5.28515625" style="436" customWidth="1"/>
    <col min="778" max="1024" width="12.7109375" style="436"/>
    <col min="1025" max="1025" width="5.140625" style="436" customWidth="1"/>
    <col min="1026" max="1026" width="16" style="436" customWidth="1"/>
    <col min="1027" max="1027" width="11.5703125" style="436" customWidth="1"/>
    <col min="1028" max="1028" width="19.7109375" style="436" customWidth="1"/>
    <col min="1029" max="1032" width="14.42578125" style="436" customWidth="1"/>
    <col min="1033" max="1033" width="5.28515625" style="436" customWidth="1"/>
    <col min="1034" max="1280" width="12.7109375" style="436"/>
    <col min="1281" max="1281" width="5.140625" style="436" customWidth="1"/>
    <col min="1282" max="1282" width="16" style="436" customWidth="1"/>
    <col min="1283" max="1283" width="11.5703125" style="436" customWidth="1"/>
    <col min="1284" max="1284" width="19.7109375" style="436" customWidth="1"/>
    <col min="1285" max="1288" width="14.42578125" style="436" customWidth="1"/>
    <col min="1289" max="1289" width="5.28515625" style="436" customWidth="1"/>
    <col min="1290" max="1536" width="12.7109375" style="436"/>
    <col min="1537" max="1537" width="5.140625" style="436" customWidth="1"/>
    <col min="1538" max="1538" width="16" style="436" customWidth="1"/>
    <col min="1539" max="1539" width="11.5703125" style="436" customWidth="1"/>
    <col min="1540" max="1540" width="19.7109375" style="436" customWidth="1"/>
    <col min="1541" max="1544" width="14.42578125" style="436" customWidth="1"/>
    <col min="1545" max="1545" width="5.28515625" style="436" customWidth="1"/>
    <col min="1546" max="1792" width="12.7109375" style="436"/>
    <col min="1793" max="1793" width="5.140625" style="436" customWidth="1"/>
    <col min="1794" max="1794" width="16" style="436" customWidth="1"/>
    <col min="1795" max="1795" width="11.5703125" style="436" customWidth="1"/>
    <col min="1796" max="1796" width="19.7109375" style="436" customWidth="1"/>
    <col min="1797" max="1800" width="14.42578125" style="436" customWidth="1"/>
    <col min="1801" max="1801" width="5.28515625" style="436" customWidth="1"/>
    <col min="1802" max="2048" width="12.7109375" style="436"/>
    <col min="2049" max="2049" width="5.140625" style="436" customWidth="1"/>
    <col min="2050" max="2050" width="16" style="436" customWidth="1"/>
    <col min="2051" max="2051" width="11.5703125" style="436" customWidth="1"/>
    <col min="2052" max="2052" width="19.7109375" style="436" customWidth="1"/>
    <col min="2053" max="2056" width="14.42578125" style="436" customWidth="1"/>
    <col min="2057" max="2057" width="5.28515625" style="436" customWidth="1"/>
    <col min="2058" max="2304" width="12.7109375" style="436"/>
    <col min="2305" max="2305" width="5.140625" style="436" customWidth="1"/>
    <col min="2306" max="2306" width="16" style="436" customWidth="1"/>
    <col min="2307" max="2307" width="11.5703125" style="436" customWidth="1"/>
    <col min="2308" max="2308" width="19.7109375" style="436" customWidth="1"/>
    <col min="2309" max="2312" width="14.42578125" style="436" customWidth="1"/>
    <col min="2313" max="2313" width="5.28515625" style="436" customWidth="1"/>
    <col min="2314" max="2560" width="12.7109375" style="436"/>
    <col min="2561" max="2561" width="5.140625" style="436" customWidth="1"/>
    <col min="2562" max="2562" width="16" style="436" customWidth="1"/>
    <col min="2563" max="2563" width="11.5703125" style="436" customWidth="1"/>
    <col min="2564" max="2564" width="19.7109375" style="436" customWidth="1"/>
    <col min="2565" max="2568" width="14.42578125" style="436" customWidth="1"/>
    <col min="2569" max="2569" width="5.28515625" style="436" customWidth="1"/>
    <col min="2570" max="2816" width="12.7109375" style="436"/>
    <col min="2817" max="2817" width="5.140625" style="436" customWidth="1"/>
    <col min="2818" max="2818" width="16" style="436" customWidth="1"/>
    <col min="2819" max="2819" width="11.5703125" style="436" customWidth="1"/>
    <col min="2820" max="2820" width="19.7109375" style="436" customWidth="1"/>
    <col min="2821" max="2824" width="14.42578125" style="436" customWidth="1"/>
    <col min="2825" max="2825" width="5.28515625" style="436" customWidth="1"/>
    <col min="2826" max="3072" width="12.7109375" style="436"/>
    <col min="3073" max="3073" width="5.140625" style="436" customWidth="1"/>
    <col min="3074" max="3074" width="16" style="436" customWidth="1"/>
    <col min="3075" max="3075" width="11.5703125" style="436" customWidth="1"/>
    <col min="3076" max="3076" width="19.7109375" style="436" customWidth="1"/>
    <col min="3077" max="3080" width="14.42578125" style="436" customWidth="1"/>
    <col min="3081" max="3081" width="5.28515625" style="436" customWidth="1"/>
    <col min="3082" max="3328" width="12.7109375" style="436"/>
    <col min="3329" max="3329" width="5.140625" style="436" customWidth="1"/>
    <col min="3330" max="3330" width="16" style="436" customWidth="1"/>
    <col min="3331" max="3331" width="11.5703125" style="436" customWidth="1"/>
    <col min="3332" max="3332" width="19.7109375" style="436" customWidth="1"/>
    <col min="3333" max="3336" width="14.42578125" style="436" customWidth="1"/>
    <col min="3337" max="3337" width="5.28515625" style="436" customWidth="1"/>
    <col min="3338" max="3584" width="12.7109375" style="436"/>
    <col min="3585" max="3585" width="5.140625" style="436" customWidth="1"/>
    <col min="3586" max="3586" width="16" style="436" customWidth="1"/>
    <col min="3587" max="3587" width="11.5703125" style="436" customWidth="1"/>
    <col min="3588" max="3588" width="19.7109375" style="436" customWidth="1"/>
    <col min="3589" max="3592" width="14.42578125" style="436" customWidth="1"/>
    <col min="3593" max="3593" width="5.28515625" style="436" customWidth="1"/>
    <col min="3594" max="3840" width="12.7109375" style="436"/>
    <col min="3841" max="3841" width="5.140625" style="436" customWidth="1"/>
    <col min="3842" max="3842" width="16" style="436" customWidth="1"/>
    <col min="3843" max="3843" width="11.5703125" style="436" customWidth="1"/>
    <col min="3844" max="3844" width="19.7109375" style="436" customWidth="1"/>
    <col min="3845" max="3848" width="14.42578125" style="436" customWidth="1"/>
    <col min="3849" max="3849" width="5.28515625" style="436" customWidth="1"/>
    <col min="3850" max="4096" width="12.7109375" style="436"/>
    <col min="4097" max="4097" width="5.140625" style="436" customWidth="1"/>
    <col min="4098" max="4098" width="16" style="436" customWidth="1"/>
    <col min="4099" max="4099" width="11.5703125" style="436" customWidth="1"/>
    <col min="4100" max="4100" width="19.7109375" style="436" customWidth="1"/>
    <col min="4101" max="4104" width="14.42578125" style="436" customWidth="1"/>
    <col min="4105" max="4105" width="5.28515625" style="436" customWidth="1"/>
    <col min="4106" max="4352" width="12.7109375" style="436"/>
    <col min="4353" max="4353" width="5.140625" style="436" customWidth="1"/>
    <col min="4354" max="4354" width="16" style="436" customWidth="1"/>
    <col min="4355" max="4355" width="11.5703125" style="436" customWidth="1"/>
    <col min="4356" max="4356" width="19.7109375" style="436" customWidth="1"/>
    <col min="4357" max="4360" width="14.42578125" style="436" customWidth="1"/>
    <col min="4361" max="4361" width="5.28515625" style="436" customWidth="1"/>
    <col min="4362" max="4608" width="12.7109375" style="436"/>
    <col min="4609" max="4609" width="5.140625" style="436" customWidth="1"/>
    <col min="4610" max="4610" width="16" style="436" customWidth="1"/>
    <col min="4611" max="4611" width="11.5703125" style="436" customWidth="1"/>
    <col min="4612" max="4612" width="19.7109375" style="436" customWidth="1"/>
    <col min="4613" max="4616" width="14.42578125" style="436" customWidth="1"/>
    <col min="4617" max="4617" width="5.28515625" style="436" customWidth="1"/>
    <col min="4618" max="4864" width="12.7109375" style="436"/>
    <col min="4865" max="4865" width="5.140625" style="436" customWidth="1"/>
    <col min="4866" max="4866" width="16" style="436" customWidth="1"/>
    <col min="4867" max="4867" width="11.5703125" style="436" customWidth="1"/>
    <col min="4868" max="4868" width="19.7109375" style="436" customWidth="1"/>
    <col min="4869" max="4872" width="14.42578125" style="436" customWidth="1"/>
    <col min="4873" max="4873" width="5.28515625" style="436" customWidth="1"/>
    <col min="4874" max="5120" width="12.7109375" style="436"/>
    <col min="5121" max="5121" width="5.140625" style="436" customWidth="1"/>
    <col min="5122" max="5122" width="16" style="436" customWidth="1"/>
    <col min="5123" max="5123" width="11.5703125" style="436" customWidth="1"/>
    <col min="5124" max="5124" width="19.7109375" style="436" customWidth="1"/>
    <col min="5125" max="5128" width="14.42578125" style="436" customWidth="1"/>
    <col min="5129" max="5129" width="5.28515625" style="436" customWidth="1"/>
    <col min="5130" max="5376" width="12.7109375" style="436"/>
    <col min="5377" max="5377" width="5.140625" style="436" customWidth="1"/>
    <col min="5378" max="5378" width="16" style="436" customWidth="1"/>
    <col min="5379" max="5379" width="11.5703125" style="436" customWidth="1"/>
    <col min="5380" max="5380" width="19.7109375" style="436" customWidth="1"/>
    <col min="5381" max="5384" width="14.42578125" style="436" customWidth="1"/>
    <col min="5385" max="5385" width="5.28515625" style="436" customWidth="1"/>
    <col min="5386" max="5632" width="12.7109375" style="436"/>
    <col min="5633" max="5633" width="5.140625" style="436" customWidth="1"/>
    <col min="5634" max="5634" width="16" style="436" customWidth="1"/>
    <col min="5635" max="5635" width="11.5703125" style="436" customWidth="1"/>
    <col min="5636" max="5636" width="19.7109375" style="436" customWidth="1"/>
    <col min="5637" max="5640" width="14.42578125" style="436" customWidth="1"/>
    <col min="5641" max="5641" width="5.28515625" style="436" customWidth="1"/>
    <col min="5642" max="5888" width="12.7109375" style="436"/>
    <col min="5889" max="5889" width="5.140625" style="436" customWidth="1"/>
    <col min="5890" max="5890" width="16" style="436" customWidth="1"/>
    <col min="5891" max="5891" width="11.5703125" style="436" customWidth="1"/>
    <col min="5892" max="5892" width="19.7109375" style="436" customWidth="1"/>
    <col min="5893" max="5896" width="14.42578125" style="436" customWidth="1"/>
    <col min="5897" max="5897" width="5.28515625" style="436" customWidth="1"/>
    <col min="5898" max="6144" width="12.7109375" style="436"/>
    <col min="6145" max="6145" width="5.140625" style="436" customWidth="1"/>
    <col min="6146" max="6146" width="16" style="436" customWidth="1"/>
    <col min="6147" max="6147" width="11.5703125" style="436" customWidth="1"/>
    <col min="6148" max="6148" width="19.7109375" style="436" customWidth="1"/>
    <col min="6149" max="6152" width="14.42578125" style="436" customWidth="1"/>
    <col min="6153" max="6153" width="5.28515625" style="436" customWidth="1"/>
    <col min="6154" max="6400" width="12.7109375" style="436"/>
    <col min="6401" max="6401" width="5.140625" style="436" customWidth="1"/>
    <col min="6402" max="6402" width="16" style="436" customWidth="1"/>
    <col min="6403" max="6403" width="11.5703125" style="436" customWidth="1"/>
    <col min="6404" max="6404" width="19.7109375" style="436" customWidth="1"/>
    <col min="6405" max="6408" width="14.42578125" style="436" customWidth="1"/>
    <col min="6409" max="6409" width="5.28515625" style="436" customWidth="1"/>
    <col min="6410" max="6656" width="12.7109375" style="436"/>
    <col min="6657" max="6657" width="5.140625" style="436" customWidth="1"/>
    <col min="6658" max="6658" width="16" style="436" customWidth="1"/>
    <col min="6659" max="6659" width="11.5703125" style="436" customWidth="1"/>
    <col min="6660" max="6660" width="19.7109375" style="436" customWidth="1"/>
    <col min="6661" max="6664" width="14.42578125" style="436" customWidth="1"/>
    <col min="6665" max="6665" width="5.28515625" style="436" customWidth="1"/>
    <col min="6666" max="6912" width="12.7109375" style="436"/>
    <col min="6913" max="6913" width="5.140625" style="436" customWidth="1"/>
    <col min="6914" max="6914" width="16" style="436" customWidth="1"/>
    <col min="6915" max="6915" width="11.5703125" style="436" customWidth="1"/>
    <col min="6916" max="6916" width="19.7109375" style="436" customWidth="1"/>
    <col min="6917" max="6920" width="14.42578125" style="436" customWidth="1"/>
    <col min="6921" max="6921" width="5.28515625" style="436" customWidth="1"/>
    <col min="6922" max="7168" width="12.7109375" style="436"/>
    <col min="7169" max="7169" width="5.140625" style="436" customWidth="1"/>
    <col min="7170" max="7170" width="16" style="436" customWidth="1"/>
    <col min="7171" max="7171" width="11.5703125" style="436" customWidth="1"/>
    <col min="7172" max="7172" width="19.7109375" style="436" customWidth="1"/>
    <col min="7173" max="7176" width="14.42578125" style="436" customWidth="1"/>
    <col min="7177" max="7177" width="5.28515625" style="436" customWidth="1"/>
    <col min="7178" max="7424" width="12.7109375" style="436"/>
    <col min="7425" max="7425" width="5.140625" style="436" customWidth="1"/>
    <col min="7426" max="7426" width="16" style="436" customWidth="1"/>
    <col min="7427" max="7427" width="11.5703125" style="436" customWidth="1"/>
    <col min="7428" max="7428" width="19.7109375" style="436" customWidth="1"/>
    <col min="7429" max="7432" width="14.42578125" style="436" customWidth="1"/>
    <col min="7433" max="7433" width="5.28515625" style="436" customWidth="1"/>
    <col min="7434" max="7680" width="12.7109375" style="436"/>
    <col min="7681" max="7681" width="5.140625" style="436" customWidth="1"/>
    <col min="7682" max="7682" width="16" style="436" customWidth="1"/>
    <col min="7683" max="7683" width="11.5703125" style="436" customWidth="1"/>
    <col min="7684" max="7684" width="19.7109375" style="436" customWidth="1"/>
    <col min="7685" max="7688" width="14.42578125" style="436" customWidth="1"/>
    <col min="7689" max="7689" width="5.28515625" style="436" customWidth="1"/>
    <col min="7690" max="7936" width="12.7109375" style="436"/>
    <col min="7937" max="7937" width="5.140625" style="436" customWidth="1"/>
    <col min="7938" max="7938" width="16" style="436" customWidth="1"/>
    <col min="7939" max="7939" width="11.5703125" style="436" customWidth="1"/>
    <col min="7940" max="7940" width="19.7109375" style="436" customWidth="1"/>
    <col min="7941" max="7944" width="14.42578125" style="436" customWidth="1"/>
    <col min="7945" max="7945" width="5.28515625" style="436" customWidth="1"/>
    <col min="7946" max="8192" width="12.7109375" style="436"/>
    <col min="8193" max="8193" width="5.140625" style="436" customWidth="1"/>
    <col min="8194" max="8194" width="16" style="436" customWidth="1"/>
    <col min="8195" max="8195" width="11.5703125" style="436" customWidth="1"/>
    <col min="8196" max="8196" width="19.7109375" style="436" customWidth="1"/>
    <col min="8197" max="8200" width="14.42578125" style="436" customWidth="1"/>
    <col min="8201" max="8201" width="5.28515625" style="436" customWidth="1"/>
    <col min="8202" max="8448" width="12.7109375" style="436"/>
    <col min="8449" max="8449" width="5.140625" style="436" customWidth="1"/>
    <col min="8450" max="8450" width="16" style="436" customWidth="1"/>
    <col min="8451" max="8451" width="11.5703125" style="436" customWidth="1"/>
    <col min="8452" max="8452" width="19.7109375" style="436" customWidth="1"/>
    <col min="8453" max="8456" width="14.42578125" style="436" customWidth="1"/>
    <col min="8457" max="8457" width="5.28515625" style="436" customWidth="1"/>
    <col min="8458" max="8704" width="12.7109375" style="436"/>
    <col min="8705" max="8705" width="5.140625" style="436" customWidth="1"/>
    <col min="8706" max="8706" width="16" style="436" customWidth="1"/>
    <col min="8707" max="8707" width="11.5703125" style="436" customWidth="1"/>
    <col min="8708" max="8708" width="19.7109375" style="436" customWidth="1"/>
    <col min="8709" max="8712" width="14.42578125" style="436" customWidth="1"/>
    <col min="8713" max="8713" width="5.28515625" style="436" customWidth="1"/>
    <col min="8714" max="8960" width="12.7109375" style="436"/>
    <col min="8961" max="8961" width="5.140625" style="436" customWidth="1"/>
    <col min="8962" max="8962" width="16" style="436" customWidth="1"/>
    <col min="8963" max="8963" width="11.5703125" style="436" customWidth="1"/>
    <col min="8964" max="8964" width="19.7109375" style="436" customWidth="1"/>
    <col min="8965" max="8968" width="14.42578125" style="436" customWidth="1"/>
    <col min="8969" max="8969" width="5.28515625" style="436" customWidth="1"/>
    <col min="8970" max="9216" width="12.7109375" style="436"/>
    <col min="9217" max="9217" width="5.140625" style="436" customWidth="1"/>
    <col min="9218" max="9218" width="16" style="436" customWidth="1"/>
    <col min="9219" max="9219" width="11.5703125" style="436" customWidth="1"/>
    <col min="9220" max="9220" width="19.7109375" style="436" customWidth="1"/>
    <col min="9221" max="9224" width="14.42578125" style="436" customWidth="1"/>
    <col min="9225" max="9225" width="5.28515625" style="436" customWidth="1"/>
    <col min="9226" max="9472" width="12.7109375" style="436"/>
    <col min="9473" max="9473" width="5.140625" style="436" customWidth="1"/>
    <col min="9474" max="9474" width="16" style="436" customWidth="1"/>
    <col min="9475" max="9475" width="11.5703125" style="436" customWidth="1"/>
    <col min="9476" max="9476" width="19.7109375" style="436" customWidth="1"/>
    <col min="9477" max="9480" width="14.42578125" style="436" customWidth="1"/>
    <col min="9481" max="9481" width="5.28515625" style="436" customWidth="1"/>
    <col min="9482" max="9728" width="12.7109375" style="436"/>
    <col min="9729" max="9729" width="5.140625" style="436" customWidth="1"/>
    <col min="9730" max="9730" width="16" style="436" customWidth="1"/>
    <col min="9731" max="9731" width="11.5703125" style="436" customWidth="1"/>
    <col min="9732" max="9732" width="19.7109375" style="436" customWidth="1"/>
    <col min="9733" max="9736" width="14.42578125" style="436" customWidth="1"/>
    <col min="9737" max="9737" width="5.28515625" style="436" customWidth="1"/>
    <col min="9738" max="9984" width="12.7109375" style="436"/>
    <col min="9985" max="9985" width="5.140625" style="436" customWidth="1"/>
    <col min="9986" max="9986" width="16" style="436" customWidth="1"/>
    <col min="9987" max="9987" width="11.5703125" style="436" customWidth="1"/>
    <col min="9988" max="9988" width="19.7109375" style="436" customWidth="1"/>
    <col min="9989" max="9992" width="14.42578125" style="436" customWidth="1"/>
    <col min="9993" max="9993" width="5.28515625" style="436" customWidth="1"/>
    <col min="9994" max="10240" width="12.7109375" style="436"/>
    <col min="10241" max="10241" width="5.140625" style="436" customWidth="1"/>
    <col min="10242" max="10242" width="16" style="436" customWidth="1"/>
    <col min="10243" max="10243" width="11.5703125" style="436" customWidth="1"/>
    <col min="10244" max="10244" width="19.7109375" style="436" customWidth="1"/>
    <col min="10245" max="10248" width="14.42578125" style="436" customWidth="1"/>
    <col min="10249" max="10249" width="5.28515625" style="436" customWidth="1"/>
    <col min="10250" max="10496" width="12.7109375" style="436"/>
    <col min="10497" max="10497" width="5.140625" style="436" customWidth="1"/>
    <col min="10498" max="10498" width="16" style="436" customWidth="1"/>
    <col min="10499" max="10499" width="11.5703125" style="436" customWidth="1"/>
    <col min="10500" max="10500" width="19.7109375" style="436" customWidth="1"/>
    <col min="10501" max="10504" width="14.42578125" style="436" customWidth="1"/>
    <col min="10505" max="10505" width="5.28515625" style="436" customWidth="1"/>
    <col min="10506" max="10752" width="12.7109375" style="436"/>
    <col min="10753" max="10753" width="5.140625" style="436" customWidth="1"/>
    <col min="10754" max="10754" width="16" style="436" customWidth="1"/>
    <col min="10755" max="10755" width="11.5703125" style="436" customWidth="1"/>
    <col min="10756" max="10756" width="19.7109375" style="436" customWidth="1"/>
    <col min="10757" max="10760" width="14.42578125" style="436" customWidth="1"/>
    <col min="10761" max="10761" width="5.28515625" style="436" customWidth="1"/>
    <col min="10762" max="11008" width="12.7109375" style="436"/>
    <col min="11009" max="11009" width="5.140625" style="436" customWidth="1"/>
    <col min="11010" max="11010" width="16" style="436" customWidth="1"/>
    <col min="11011" max="11011" width="11.5703125" style="436" customWidth="1"/>
    <col min="11012" max="11012" width="19.7109375" style="436" customWidth="1"/>
    <col min="11013" max="11016" width="14.42578125" style="436" customWidth="1"/>
    <col min="11017" max="11017" width="5.28515625" style="436" customWidth="1"/>
    <col min="11018" max="11264" width="12.7109375" style="436"/>
    <col min="11265" max="11265" width="5.140625" style="436" customWidth="1"/>
    <col min="11266" max="11266" width="16" style="436" customWidth="1"/>
    <col min="11267" max="11267" width="11.5703125" style="436" customWidth="1"/>
    <col min="11268" max="11268" width="19.7109375" style="436" customWidth="1"/>
    <col min="11269" max="11272" width="14.42578125" style="436" customWidth="1"/>
    <col min="11273" max="11273" width="5.28515625" style="436" customWidth="1"/>
    <col min="11274" max="11520" width="12.7109375" style="436"/>
    <col min="11521" max="11521" width="5.140625" style="436" customWidth="1"/>
    <col min="11522" max="11522" width="16" style="436" customWidth="1"/>
    <col min="11523" max="11523" width="11.5703125" style="436" customWidth="1"/>
    <col min="11524" max="11524" width="19.7109375" style="436" customWidth="1"/>
    <col min="11525" max="11528" width="14.42578125" style="436" customWidth="1"/>
    <col min="11529" max="11529" width="5.28515625" style="436" customWidth="1"/>
    <col min="11530" max="11776" width="12.7109375" style="436"/>
    <col min="11777" max="11777" width="5.140625" style="436" customWidth="1"/>
    <col min="11778" max="11778" width="16" style="436" customWidth="1"/>
    <col min="11779" max="11779" width="11.5703125" style="436" customWidth="1"/>
    <col min="11780" max="11780" width="19.7109375" style="436" customWidth="1"/>
    <col min="11781" max="11784" width="14.42578125" style="436" customWidth="1"/>
    <col min="11785" max="11785" width="5.28515625" style="436" customWidth="1"/>
    <col min="11786" max="12032" width="12.7109375" style="436"/>
    <col min="12033" max="12033" width="5.140625" style="436" customWidth="1"/>
    <col min="12034" max="12034" width="16" style="436" customWidth="1"/>
    <col min="12035" max="12035" width="11.5703125" style="436" customWidth="1"/>
    <col min="12036" max="12036" width="19.7109375" style="436" customWidth="1"/>
    <col min="12037" max="12040" width="14.42578125" style="436" customWidth="1"/>
    <col min="12041" max="12041" width="5.28515625" style="436" customWidth="1"/>
    <col min="12042" max="12288" width="12.7109375" style="436"/>
    <col min="12289" max="12289" width="5.140625" style="436" customWidth="1"/>
    <col min="12290" max="12290" width="16" style="436" customWidth="1"/>
    <col min="12291" max="12291" width="11.5703125" style="436" customWidth="1"/>
    <col min="12292" max="12292" width="19.7109375" style="436" customWidth="1"/>
    <col min="12293" max="12296" width="14.42578125" style="436" customWidth="1"/>
    <col min="12297" max="12297" width="5.28515625" style="436" customWidth="1"/>
    <col min="12298" max="12544" width="12.7109375" style="436"/>
    <col min="12545" max="12545" width="5.140625" style="436" customWidth="1"/>
    <col min="12546" max="12546" width="16" style="436" customWidth="1"/>
    <col min="12547" max="12547" width="11.5703125" style="436" customWidth="1"/>
    <col min="12548" max="12548" width="19.7109375" style="436" customWidth="1"/>
    <col min="12549" max="12552" width="14.42578125" style="436" customWidth="1"/>
    <col min="12553" max="12553" width="5.28515625" style="436" customWidth="1"/>
    <col min="12554" max="12800" width="12.7109375" style="436"/>
    <col min="12801" max="12801" width="5.140625" style="436" customWidth="1"/>
    <col min="12802" max="12802" width="16" style="436" customWidth="1"/>
    <col min="12803" max="12803" width="11.5703125" style="436" customWidth="1"/>
    <col min="12804" max="12804" width="19.7109375" style="436" customWidth="1"/>
    <col min="12805" max="12808" width="14.42578125" style="436" customWidth="1"/>
    <col min="12809" max="12809" width="5.28515625" style="436" customWidth="1"/>
    <col min="12810" max="13056" width="12.7109375" style="436"/>
    <col min="13057" max="13057" width="5.140625" style="436" customWidth="1"/>
    <col min="13058" max="13058" width="16" style="436" customWidth="1"/>
    <col min="13059" max="13059" width="11.5703125" style="436" customWidth="1"/>
    <col min="13060" max="13060" width="19.7109375" style="436" customWidth="1"/>
    <col min="13061" max="13064" width="14.42578125" style="436" customWidth="1"/>
    <col min="13065" max="13065" width="5.28515625" style="436" customWidth="1"/>
    <col min="13066" max="13312" width="12.7109375" style="436"/>
    <col min="13313" max="13313" width="5.140625" style="436" customWidth="1"/>
    <col min="13314" max="13314" width="16" style="436" customWidth="1"/>
    <col min="13315" max="13315" width="11.5703125" style="436" customWidth="1"/>
    <col min="13316" max="13316" width="19.7109375" style="436" customWidth="1"/>
    <col min="13317" max="13320" width="14.42578125" style="436" customWidth="1"/>
    <col min="13321" max="13321" width="5.28515625" style="436" customWidth="1"/>
    <col min="13322" max="13568" width="12.7109375" style="436"/>
    <col min="13569" max="13569" width="5.140625" style="436" customWidth="1"/>
    <col min="13570" max="13570" width="16" style="436" customWidth="1"/>
    <col min="13571" max="13571" width="11.5703125" style="436" customWidth="1"/>
    <col min="13572" max="13572" width="19.7109375" style="436" customWidth="1"/>
    <col min="13573" max="13576" width="14.42578125" style="436" customWidth="1"/>
    <col min="13577" max="13577" width="5.28515625" style="436" customWidth="1"/>
    <col min="13578" max="13824" width="12.7109375" style="436"/>
    <col min="13825" max="13825" width="5.140625" style="436" customWidth="1"/>
    <col min="13826" max="13826" width="16" style="436" customWidth="1"/>
    <col min="13827" max="13827" width="11.5703125" style="436" customWidth="1"/>
    <col min="13828" max="13828" width="19.7109375" style="436" customWidth="1"/>
    <col min="13829" max="13832" width="14.42578125" style="436" customWidth="1"/>
    <col min="13833" max="13833" width="5.28515625" style="436" customWidth="1"/>
    <col min="13834" max="14080" width="12.7109375" style="436"/>
    <col min="14081" max="14081" width="5.140625" style="436" customWidth="1"/>
    <col min="14082" max="14082" width="16" style="436" customWidth="1"/>
    <col min="14083" max="14083" width="11.5703125" style="436" customWidth="1"/>
    <col min="14084" max="14084" width="19.7109375" style="436" customWidth="1"/>
    <col min="14085" max="14088" width="14.42578125" style="436" customWidth="1"/>
    <col min="14089" max="14089" width="5.28515625" style="436" customWidth="1"/>
    <col min="14090" max="14336" width="12.7109375" style="436"/>
    <col min="14337" max="14337" width="5.140625" style="436" customWidth="1"/>
    <col min="14338" max="14338" width="16" style="436" customWidth="1"/>
    <col min="14339" max="14339" width="11.5703125" style="436" customWidth="1"/>
    <col min="14340" max="14340" width="19.7109375" style="436" customWidth="1"/>
    <col min="14341" max="14344" width="14.42578125" style="436" customWidth="1"/>
    <col min="14345" max="14345" width="5.28515625" style="436" customWidth="1"/>
    <col min="14346" max="14592" width="12.7109375" style="436"/>
    <col min="14593" max="14593" width="5.140625" style="436" customWidth="1"/>
    <col min="14594" max="14594" width="16" style="436" customWidth="1"/>
    <col min="14595" max="14595" width="11.5703125" style="436" customWidth="1"/>
    <col min="14596" max="14596" width="19.7109375" style="436" customWidth="1"/>
    <col min="14597" max="14600" width="14.42578125" style="436" customWidth="1"/>
    <col min="14601" max="14601" width="5.28515625" style="436" customWidth="1"/>
    <col min="14602" max="14848" width="12.7109375" style="436"/>
    <col min="14849" max="14849" width="5.140625" style="436" customWidth="1"/>
    <col min="14850" max="14850" width="16" style="436" customWidth="1"/>
    <col min="14851" max="14851" width="11.5703125" style="436" customWidth="1"/>
    <col min="14852" max="14852" width="19.7109375" style="436" customWidth="1"/>
    <col min="14853" max="14856" width="14.42578125" style="436" customWidth="1"/>
    <col min="14857" max="14857" width="5.28515625" style="436" customWidth="1"/>
    <col min="14858" max="15104" width="12.7109375" style="436"/>
    <col min="15105" max="15105" width="5.140625" style="436" customWidth="1"/>
    <col min="15106" max="15106" width="16" style="436" customWidth="1"/>
    <col min="15107" max="15107" width="11.5703125" style="436" customWidth="1"/>
    <col min="15108" max="15108" width="19.7109375" style="436" customWidth="1"/>
    <col min="15109" max="15112" width="14.42578125" style="436" customWidth="1"/>
    <col min="15113" max="15113" width="5.28515625" style="436" customWidth="1"/>
    <col min="15114" max="15360" width="12.7109375" style="436"/>
    <col min="15361" max="15361" width="5.140625" style="436" customWidth="1"/>
    <col min="15362" max="15362" width="16" style="436" customWidth="1"/>
    <col min="15363" max="15363" width="11.5703125" style="436" customWidth="1"/>
    <col min="15364" max="15364" width="19.7109375" style="436" customWidth="1"/>
    <col min="15365" max="15368" width="14.42578125" style="436" customWidth="1"/>
    <col min="15369" max="15369" width="5.28515625" style="436" customWidth="1"/>
    <col min="15370" max="15616" width="12.7109375" style="436"/>
    <col min="15617" max="15617" width="5.140625" style="436" customWidth="1"/>
    <col min="15618" max="15618" width="16" style="436" customWidth="1"/>
    <col min="15619" max="15619" width="11.5703125" style="436" customWidth="1"/>
    <col min="15620" max="15620" width="19.7109375" style="436" customWidth="1"/>
    <col min="15621" max="15624" width="14.42578125" style="436" customWidth="1"/>
    <col min="15625" max="15625" width="5.28515625" style="436" customWidth="1"/>
    <col min="15626" max="15872" width="12.7109375" style="436"/>
    <col min="15873" max="15873" width="5.140625" style="436" customWidth="1"/>
    <col min="15874" max="15874" width="16" style="436" customWidth="1"/>
    <col min="15875" max="15875" width="11.5703125" style="436" customWidth="1"/>
    <col min="15876" max="15876" width="19.7109375" style="436" customWidth="1"/>
    <col min="15877" max="15880" width="14.42578125" style="436" customWidth="1"/>
    <col min="15881" max="15881" width="5.28515625" style="436" customWidth="1"/>
    <col min="15882" max="16128" width="12.7109375" style="436"/>
    <col min="16129" max="16129" width="5.140625" style="436" customWidth="1"/>
    <col min="16130" max="16130" width="16" style="436" customWidth="1"/>
    <col min="16131" max="16131" width="11.5703125" style="436" customWidth="1"/>
    <col min="16132" max="16132" width="19.7109375" style="436" customWidth="1"/>
    <col min="16133" max="16136" width="14.42578125" style="436" customWidth="1"/>
    <col min="16137" max="16137" width="5.28515625" style="436" customWidth="1"/>
    <col min="16138" max="16384" width="12.7109375" style="436"/>
  </cols>
  <sheetData>
    <row r="1" spans="1:244" s="432" customFormat="1" ht="36.75" customHeight="1" x14ac:dyDescent="0.2">
      <c r="B1" s="956" t="s">
        <v>76</v>
      </c>
      <c r="C1" s="956"/>
      <c r="D1" s="956"/>
      <c r="E1" s="956"/>
      <c r="F1" s="956"/>
      <c r="G1" s="956"/>
      <c r="H1" s="956"/>
      <c r="I1" s="433"/>
    </row>
    <row r="2" spans="1:244" s="432" customFormat="1" ht="21.75" customHeight="1" thickBot="1" x14ac:dyDescent="0.25">
      <c r="B2" s="434"/>
      <c r="C2" s="434"/>
      <c r="D2" s="434"/>
      <c r="E2" s="434"/>
      <c r="F2" s="434"/>
      <c r="G2" s="434"/>
      <c r="H2" s="434"/>
    </row>
    <row r="3" spans="1:244" ht="22.15" customHeight="1" thickTop="1" thickBot="1" x14ac:dyDescent="0.25">
      <c r="A3" s="432"/>
      <c r="B3" s="435"/>
      <c r="C3" s="435"/>
      <c r="D3" s="435"/>
      <c r="E3" s="1011">
        <v>2004</v>
      </c>
      <c r="F3" s="1012"/>
      <c r="G3" s="1012"/>
      <c r="H3" s="1013"/>
    </row>
    <row r="4" spans="1:244" ht="15.75" customHeight="1" thickTop="1" x14ac:dyDescent="0.2">
      <c r="A4" s="432"/>
      <c r="B4" s="1014" t="s">
        <v>32</v>
      </c>
      <c r="C4" s="1016" t="s">
        <v>33</v>
      </c>
      <c r="D4" s="1018" t="s">
        <v>34</v>
      </c>
      <c r="E4" s="1020" t="s">
        <v>35</v>
      </c>
      <c r="F4" s="1021"/>
      <c r="G4" s="1022" t="s">
        <v>36</v>
      </c>
      <c r="H4" s="1023"/>
    </row>
    <row r="5" spans="1:244" ht="89.25" customHeight="1" thickBot="1" x14ac:dyDescent="0.25">
      <c r="A5" s="432"/>
      <c r="B5" s="1015"/>
      <c r="C5" s="1017"/>
      <c r="D5" s="1019"/>
      <c r="E5" s="16" t="s">
        <v>50</v>
      </c>
      <c r="F5" s="17" t="s">
        <v>68</v>
      </c>
      <c r="G5" s="17" t="s">
        <v>39</v>
      </c>
      <c r="H5" s="437" t="s">
        <v>40</v>
      </c>
    </row>
    <row r="6" spans="1:244" ht="14.25" customHeight="1" thickTop="1" x14ac:dyDescent="0.2">
      <c r="A6" s="432"/>
      <c r="B6" s="1004" t="s">
        <v>41</v>
      </c>
      <c r="C6" s="1007" t="s">
        <v>42</v>
      </c>
      <c r="D6" s="438" t="s">
        <v>43</v>
      </c>
      <c r="E6" s="439">
        <v>228448.99261000002</v>
      </c>
      <c r="F6" s="440">
        <v>206449.91935000001</v>
      </c>
      <c r="G6" s="351"/>
      <c r="H6" s="441">
        <v>28514.793880000001</v>
      </c>
    </row>
    <row r="7" spans="1:244" x14ac:dyDescent="0.2">
      <c r="A7" s="432"/>
      <c r="B7" s="1004"/>
      <c r="C7" s="1007"/>
      <c r="D7" s="442" t="s">
        <v>44</v>
      </c>
      <c r="E7" s="443">
        <v>9.7900200000000002</v>
      </c>
      <c r="F7" s="444">
        <v>9.7900200000000002</v>
      </c>
      <c r="G7" s="357"/>
      <c r="H7" s="445">
        <v>0.39700000000000002</v>
      </c>
    </row>
    <row r="8" spans="1:244" s="447" customFormat="1" x14ac:dyDescent="0.2">
      <c r="A8" s="446"/>
      <c r="B8" s="1004"/>
      <c r="C8" s="1007"/>
      <c r="D8" s="442" t="s">
        <v>45</v>
      </c>
      <c r="E8" s="443">
        <v>133060.12918999995</v>
      </c>
      <c r="F8" s="444">
        <v>131686.07403999995</v>
      </c>
      <c r="G8" s="357"/>
      <c r="H8" s="445">
        <v>236707.14705000015</v>
      </c>
      <c r="I8" s="446"/>
    </row>
    <row r="9" spans="1:244" s="447" customFormat="1" x14ac:dyDescent="0.2">
      <c r="A9" s="446"/>
      <c r="B9" s="1004"/>
      <c r="C9" s="1007"/>
      <c r="D9" s="448" t="s">
        <v>47</v>
      </c>
      <c r="E9" s="449"/>
      <c r="F9" s="450"/>
      <c r="G9" s="363"/>
      <c r="H9" s="451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447" customFormat="1" x14ac:dyDescent="0.2">
      <c r="A10" s="446"/>
      <c r="B10" s="1004"/>
      <c r="C10" s="1008"/>
      <c r="D10" s="453" t="s">
        <v>48</v>
      </c>
      <c r="E10" s="454">
        <v>361518.91181999992</v>
      </c>
      <c r="F10" s="455">
        <v>338145.78340999997</v>
      </c>
      <c r="G10" s="368"/>
      <c r="H10" s="456">
        <v>265222.33793000015</v>
      </c>
      <c r="I10" s="446"/>
    </row>
    <row r="11" spans="1:244" ht="13.15" customHeight="1" x14ac:dyDescent="0.2">
      <c r="A11" s="432"/>
      <c r="B11" s="1004"/>
      <c r="C11" s="1009" t="s">
        <v>49</v>
      </c>
      <c r="D11" s="457" t="s">
        <v>43</v>
      </c>
      <c r="E11" s="458">
        <v>16833.362350000003</v>
      </c>
      <c r="F11" s="459">
        <v>16210.815530000002</v>
      </c>
      <c r="G11" s="373"/>
      <c r="H11" s="460">
        <v>2542.8919999999998</v>
      </c>
      <c r="HC11" s="447"/>
      <c r="HD11" s="447"/>
      <c r="HE11" s="447"/>
      <c r="HF11" s="447"/>
      <c r="HG11" s="447"/>
      <c r="HH11" s="447"/>
      <c r="HI11" s="447"/>
      <c r="HJ11" s="447"/>
      <c r="HK11" s="447"/>
      <c r="HL11" s="447"/>
      <c r="HM11" s="447"/>
      <c r="HN11" s="447"/>
      <c r="HO11" s="447"/>
      <c r="HP11" s="447"/>
      <c r="HQ11" s="447"/>
      <c r="HR11" s="447"/>
      <c r="HS11" s="447"/>
      <c r="HT11" s="447"/>
      <c r="HU11" s="447"/>
      <c r="HV11" s="447"/>
      <c r="HW11" s="447"/>
      <c r="HX11" s="447"/>
      <c r="HY11" s="447"/>
      <c r="HZ11" s="447"/>
      <c r="IA11" s="447"/>
      <c r="IB11" s="447"/>
      <c r="IC11" s="447"/>
      <c r="ID11" s="447"/>
      <c r="IE11" s="447"/>
      <c r="IF11" s="447"/>
      <c r="IG11" s="447"/>
      <c r="IH11" s="447"/>
      <c r="II11" s="447"/>
      <c r="IJ11" s="447"/>
    </row>
    <row r="12" spans="1:244" x14ac:dyDescent="0.2">
      <c r="A12" s="432"/>
      <c r="B12" s="1004"/>
      <c r="C12" s="1007"/>
      <c r="D12" s="442" t="s">
        <v>44</v>
      </c>
      <c r="E12" s="443">
        <v>1375.556</v>
      </c>
      <c r="F12" s="444">
        <v>1330.556</v>
      </c>
      <c r="G12" s="357"/>
      <c r="H12" s="445">
        <v>106.54600000000001</v>
      </c>
    </row>
    <row r="13" spans="1:244" x14ac:dyDescent="0.2">
      <c r="A13" s="432"/>
      <c r="B13" s="1004"/>
      <c r="C13" s="1007"/>
      <c r="D13" s="448" t="s">
        <v>45</v>
      </c>
      <c r="E13" s="449">
        <v>4257.4190399999961</v>
      </c>
      <c r="F13" s="450">
        <v>4256.2190399999963</v>
      </c>
      <c r="G13" s="363"/>
      <c r="H13" s="451">
        <v>865.06299999999976</v>
      </c>
    </row>
    <row r="14" spans="1:244" x14ac:dyDescent="0.2">
      <c r="A14" s="432"/>
      <c r="B14" s="1004"/>
      <c r="C14" s="1008"/>
      <c r="D14" s="282" t="s">
        <v>48</v>
      </c>
      <c r="E14" s="461">
        <v>22466.337389999997</v>
      </c>
      <c r="F14" s="462">
        <v>21797.590569999997</v>
      </c>
      <c r="G14" s="377"/>
      <c r="H14" s="463">
        <v>3514.5010000000002</v>
      </c>
      <c r="I14" s="464"/>
      <c r="J14" s="465"/>
    </row>
    <row r="15" spans="1:244" x14ac:dyDescent="0.2">
      <c r="A15" s="432"/>
      <c r="B15" s="1005"/>
      <c r="C15" s="1009" t="s">
        <v>50</v>
      </c>
      <c r="D15" s="457" t="s">
        <v>43</v>
      </c>
      <c r="E15" s="466">
        <v>245282.35496</v>
      </c>
      <c r="F15" s="467">
        <v>222660.73488000003</v>
      </c>
      <c r="G15" s="383"/>
      <c r="H15" s="468">
        <v>31057.685880000001</v>
      </c>
      <c r="I15" s="464"/>
      <c r="J15" s="465"/>
    </row>
    <row r="16" spans="1:244" x14ac:dyDescent="0.2">
      <c r="A16" s="432"/>
      <c r="B16" s="1005"/>
      <c r="C16" s="1007"/>
      <c r="D16" s="442" t="s">
        <v>44</v>
      </c>
      <c r="E16" s="469">
        <v>1385.34602</v>
      </c>
      <c r="F16" s="470">
        <v>1340.34602</v>
      </c>
      <c r="G16" s="387"/>
      <c r="H16" s="471">
        <v>106.943</v>
      </c>
      <c r="I16" s="464"/>
      <c r="J16" s="465"/>
    </row>
    <row r="17" spans="1:244" x14ac:dyDescent="0.2">
      <c r="A17" s="432"/>
      <c r="B17" s="1005"/>
      <c r="C17" s="1007"/>
      <c r="D17" s="442" t="s">
        <v>45</v>
      </c>
      <c r="E17" s="469">
        <v>137317.54822999993</v>
      </c>
      <c r="F17" s="470">
        <v>135942.29307999994</v>
      </c>
      <c r="G17" s="387"/>
      <c r="H17" s="471">
        <v>237572.21005000014</v>
      </c>
      <c r="I17" s="464"/>
      <c r="J17" s="465"/>
    </row>
    <row r="18" spans="1:244" s="447" customFormat="1" x14ac:dyDescent="0.2">
      <c r="A18" s="446"/>
      <c r="B18" s="1005"/>
      <c r="C18" s="1007"/>
      <c r="D18" s="448" t="s">
        <v>47</v>
      </c>
      <c r="E18" s="472"/>
      <c r="F18" s="473"/>
      <c r="G18" s="391"/>
      <c r="H18" s="474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432"/>
      <c r="B19" s="1006"/>
      <c r="C19" s="1008"/>
      <c r="D19" s="476" t="s">
        <v>48</v>
      </c>
      <c r="E19" s="477">
        <v>383985.24920999992</v>
      </c>
      <c r="F19" s="478">
        <v>359943.37398000003</v>
      </c>
      <c r="G19" s="397"/>
      <c r="H19" s="479">
        <v>268736.83893000014</v>
      </c>
      <c r="I19" s="464"/>
      <c r="J19" s="465"/>
    </row>
    <row r="20" spans="1:244" x14ac:dyDescent="0.2">
      <c r="A20" s="432"/>
      <c r="B20" s="1010" t="s">
        <v>51</v>
      </c>
      <c r="C20" s="1009" t="s">
        <v>52</v>
      </c>
      <c r="D20" s="457" t="s">
        <v>43</v>
      </c>
      <c r="E20" s="480">
        <v>71310.001070004</v>
      </c>
      <c r="F20" s="481">
        <v>65286.086580004005</v>
      </c>
      <c r="G20" s="401"/>
      <c r="H20" s="482">
        <v>30099.418100000003</v>
      </c>
      <c r="I20" s="464"/>
      <c r="J20" s="465"/>
    </row>
    <row r="21" spans="1:244" x14ac:dyDescent="0.2">
      <c r="A21" s="432"/>
      <c r="B21" s="1004"/>
      <c r="C21" s="1007"/>
      <c r="D21" s="448" t="s">
        <v>44</v>
      </c>
      <c r="E21" s="483">
        <v>5.4</v>
      </c>
      <c r="F21" s="484">
        <v>5.4</v>
      </c>
      <c r="G21" s="405"/>
      <c r="H21" s="485">
        <v>0.3</v>
      </c>
      <c r="I21" s="464"/>
      <c r="J21" s="465"/>
    </row>
    <row r="22" spans="1:244" ht="13.5" thickBot="1" x14ac:dyDescent="0.25">
      <c r="A22" s="432"/>
      <c r="B22" s="1004"/>
      <c r="C22" s="1007"/>
      <c r="D22" s="486" t="s">
        <v>48</v>
      </c>
      <c r="E22" s="487">
        <v>71315.401070003994</v>
      </c>
      <c r="F22" s="488">
        <v>65291.486580004006</v>
      </c>
      <c r="G22" s="410"/>
      <c r="H22" s="489">
        <v>30099.718100000002</v>
      </c>
      <c r="I22" s="464"/>
      <c r="J22" s="465"/>
    </row>
    <row r="23" spans="1:244" ht="14.25" customHeight="1" thickTop="1" x14ac:dyDescent="0.2">
      <c r="A23" s="432"/>
      <c r="B23" s="997" t="s">
        <v>53</v>
      </c>
      <c r="C23" s="998"/>
      <c r="D23" s="490" t="s">
        <v>43</v>
      </c>
      <c r="E23" s="491">
        <v>316592.35603000404</v>
      </c>
      <c r="F23" s="492">
        <v>287946.82146000402</v>
      </c>
      <c r="G23" s="415"/>
      <c r="H23" s="493">
        <v>61157.103980000007</v>
      </c>
      <c r="I23" s="464"/>
      <c r="J23" s="465"/>
    </row>
    <row r="24" spans="1:244" x14ac:dyDescent="0.2">
      <c r="A24" s="432"/>
      <c r="B24" s="999"/>
      <c r="C24" s="1000"/>
      <c r="D24" s="494" t="s">
        <v>44</v>
      </c>
      <c r="E24" s="469">
        <v>1390.74602</v>
      </c>
      <c r="F24" s="470">
        <v>1345.74602</v>
      </c>
      <c r="G24" s="387"/>
      <c r="H24" s="471">
        <v>107.24299999999999</v>
      </c>
      <c r="I24" s="464"/>
      <c r="J24" s="465"/>
    </row>
    <row r="25" spans="1:244" x14ac:dyDescent="0.2">
      <c r="A25" s="432"/>
      <c r="B25" s="999"/>
      <c r="C25" s="1001"/>
      <c r="D25" s="494" t="s">
        <v>45</v>
      </c>
      <c r="E25" s="469">
        <v>137317.54822999993</v>
      </c>
      <c r="F25" s="470">
        <v>135942.29307999994</v>
      </c>
      <c r="G25" s="387"/>
      <c r="H25" s="471">
        <v>237572.21005000014</v>
      </c>
      <c r="I25" s="464"/>
      <c r="J25" s="465"/>
    </row>
    <row r="26" spans="1:244" x14ac:dyDescent="0.2">
      <c r="A26" s="432"/>
      <c r="B26" s="999"/>
      <c r="C26" s="1001"/>
      <c r="D26" s="495" t="s">
        <v>47</v>
      </c>
      <c r="E26" s="496"/>
      <c r="F26" s="497"/>
      <c r="G26" s="421"/>
      <c r="H26" s="498"/>
      <c r="I26" s="464"/>
      <c r="J26" s="465"/>
    </row>
    <row r="27" spans="1:244" ht="14.25" customHeight="1" thickBot="1" x14ac:dyDescent="0.25">
      <c r="A27" s="432"/>
      <c r="B27" s="1002"/>
      <c r="C27" s="1003"/>
      <c r="D27" s="499" t="s">
        <v>50</v>
      </c>
      <c r="E27" s="500">
        <v>455300.6502800039</v>
      </c>
      <c r="F27" s="501">
        <v>425234.86056000402</v>
      </c>
      <c r="G27" s="426"/>
      <c r="H27" s="502">
        <v>298836.55703000014</v>
      </c>
    </row>
    <row r="28" spans="1:244" s="432" customFormat="1" ht="21" customHeight="1" thickTop="1" x14ac:dyDescent="0.2">
      <c r="E28" s="503"/>
    </row>
    <row r="29" spans="1:244" s="432" customFormat="1" x14ac:dyDescent="0.2">
      <c r="B29" s="167" t="s">
        <v>73</v>
      </c>
      <c r="E29" s="446"/>
    </row>
    <row r="30" spans="1:244" s="432" customFormat="1" ht="15" customHeight="1" x14ac:dyDescent="0.2">
      <c r="B30" s="504" t="s">
        <v>55</v>
      </c>
      <c r="E30" s="446"/>
    </row>
    <row r="31" spans="1:244" x14ac:dyDescent="0.2">
      <c r="B31" s="505" t="s">
        <v>62</v>
      </c>
      <c r="E31" s="447"/>
    </row>
    <row r="32" spans="1:244" x14ac:dyDescent="0.2">
      <c r="B32" s="505" t="s">
        <v>57</v>
      </c>
      <c r="E32" s="447"/>
    </row>
    <row r="33" spans="2:5" x14ac:dyDescent="0.2">
      <c r="B33" s="505" t="s">
        <v>58</v>
      </c>
      <c r="E33" s="447"/>
    </row>
    <row r="34" spans="2:5" x14ac:dyDescent="0.2">
      <c r="B34" s="505" t="s">
        <v>59</v>
      </c>
      <c r="E34" s="447"/>
    </row>
    <row r="35" spans="2:5" x14ac:dyDescent="0.2">
      <c r="B35" s="505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510" customWidth="1"/>
    <col min="2" max="2" width="16" style="510" customWidth="1"/>
    <col min="3" max="3" width="11.5703125" style="510" customWidth="1"/>
    <col min="4" max="4" width="19.7109375" style="510" customWidth="1"/>
    <col min="5" max="8" width="14.42578125" style="510" customWidth="1"/>
    <col min="9" max="9" width="5.28515625" style="506" customWidth="1"/>
    <col min="10" max="256" width="12.7109375" style="510"/>
    <col min="257" max="257" width="5.140625" style="510" customWidth="1"/>
    <col min="258" max="258" width="16" style="510" customWidth="1"/>
    <col min="259" max="259" width="11.5703125" style="510" customWidth="1"/>
    <col min="260" max="260" width="19.7109375" style="510" customWidth="1"/>
    <col min="261" max="264" width="14.42578125" style="510" customWidth="1"/>
    <col min="265" max="265" width="5.28515625" style="510" customWidth="1"/>
    <col min="266" max="512" width="12.7109375" style="510"/>
    <col min="513" max="513" width="5.140625" style="510" customWidth="1"/>
    <col min="514" max="514" width="16" style="510" customWidth="1"/>
    <col min="515" max="515" width="11.5703125" style="510" customWidth="1"/>
    <col min="516" max="516" width="19.7109375" style="510" customWidth="1"/>
    <col min="517" max="520" width="14.42578125" style="510" customWidth="1"/>
    <col min="521" max="521" width="5.28515625" style="510" customWidth="1"/>
    <col min="522" max="768" width="12.7109375" style="510"/>
    <col min="769" max="769" width="5.140625" style="510" customWidth="1"/>
    <col min="770" max="770" width="16" style="510" customWidth="1"/>
    <col min="771" max="771" width="11.5703125" style="510" customWidth="1"/>
    <col min="772" max="772" width="19.7109375" style="510" customWidth="1"/>
    <col min="773" max="776" width="14.42578125" style="510" customWidth="1"/>
    <col min="777" max="777" width="5.28515625" style="510" customWidth="1"/>
    <col min="778" max="1024" width="12.7109375" style="510"/>
    <col min="1025" max="1025" width="5.140625" style="510" customWidth="1"/>
    <col min="1026" max="1026" width="16" style="510" customWidth="1"/>
    <col min="1027" max="1027" width="11.5703125" style="510" customWidth="1"/>
    <col min="1028" max="1028" width="19.7109375" style="510" customWidth="1"/>
    <col min="1029" max="1032" width="14.42578125" style="510" customWidth="1"/>
    <col min="1033" max="1033" width="5.28515625" style="510" customWidth="1"/>
    <col min="1034" max="1280" width="12.7109375" style="510"/>
    <col min="1281" max="1281" width="5.140625" style="510" customWidth="1"/>
    <col min="1282" max="1282" width="16" style="510" customWidth="1"/>
    <col min="1283" max="1283" width="11.5703125" style="510" customWidth="1"/>
    <col min="1284" max="1284" width="19.7109375" style="510" customWidth="1"/>
    <col min="1285" max="1288" width="14.42578125" style="510" customWidth="1"/>
    <col min="1289" max="1289" width="5.28515625" style="510" customWidth="1"/>
    <col min="1290" max="1536" width="12.7109375" style="510"/>
    <col min="1537" max="1537" width="5.140625" style="510" customWidth="1"/>
    <col min="1538" max="1538" width="16" style="510" customWidth="1"/>
    <col min="1539" max="1539" width="11.5703125" style="510" customWidth="1"/>
    <col min="1540" max="1540" width="19.7109375" style="510" customWidth="1"/>
    <col min="1541" max="1544" width="14.42578125" style="510" customWidth="1"/>
    <col min="1545" max="1545" width="5.28515625" style="510" customWidth="1"/>
    <col min="1546" max="1792" width="12.7109375" style="510"/>
    <col min="1793" max="1793" width="5.140625" style="510" customWidth="1"/>
    <col min="1794" max="1794" width="16" style="510" customWidth="1"/>
    <col min="1795" max="1795" width="11.5703125" style="510" customWidth="1"/>
    <col min="1796" max="1796" width="19.7109375" style="510" customWidth="1"/>
    <col min="1797" max="1800" width="14.42578125" style="510" customWidth="1"/>
    <col min="1801" max="1801" width="5.28515625" style="510" customWidth="1"/>
    <col min="1802" max="2048" width="12.7109375" style="510"/>
    <col min="2049" max="2049" width="5.140625" style="510" customWidth="1"/>
    <col min="2050" max="2050" width="16" style="510" customWidth="1"/>
    <col min="2051" max="2051" width="11.5703125" style="510" customWidth="1"/>
    <col min="2052" max="2052" width="19.7109375" style="510" customWidth="1"/>
    <col min="2053" max="2056" width="14.42578125" style="510" customWidth="1"/>
    <col min="2057" max="2057" width="5.28515625" style="510" customWidth="1"/>
    <col min="2058" max="2304" width="12.7109375" style="510"/>
    <col min="2305" max="2305" width="5.140625" style="510" customWidth="1"/>
    <col min="2306" max="2306" width="16" style="510" customWidth="1"/>
    <col min="2307" max="2307" width="11.5703125" style="510" customWidth="1"/>
    <col min="2308" max="2308" width="19.7109375" style="510" customWidth="1"/>
    <col min="2309" max="2312" width="14.42578125" style="510" customWidth="1"/>
    <col min="2313" max="2313" width="5.28515625" style="510" customWidth="1"/>
    <col min="2314" max="2560" width="12.7109375" style="510"/>
    <col min="2561" max="2561" width="5.140625" style="510" customWidth="1"/>
    <col min="2562" max="2562" width="16" style="510" customWidth="1"/>
    <col min="2563" max="2563" width="11.5703125" style="510" customWidth="1"/>
    <col min="2564" max="2564" width="19.7109375" style="510" customWidth="1"/>
    <col min="2565" max="2568" width="14.42578125" style="510" customWidth="1"/>
    <col min="2569" max="2569" width="5.28515625" style="510" customWidth="1"/>
    <col min="2570" max="2816" width="12.7109375" style="510"/>
    <col min="2817" max="2817" width="5.140625" style="510" customWidth="1"/>
    <col min="2818" max="2818" width="16" style="510" customWidth="1"/>
    <col min="2819" max="2819" width="11.5703125" style="510" customWidth="1"/>
    <col min="2820" max="2820" width="19.7109375" style="510" customWidth="1"/>
    <col min="2821" max="2824" width="14.42578125" style="510" customWidth="1"/>
    <col min="2825" max="2825" width="5.28515625" style="510" customWidth="1"/>
    <col min="2826" max="3072" width="12.7109375" style="510"/>
    <col min="3073" max="3073" width="5.140625" style="510" customWidth="1"/>
    <col min="3074" max="3074" width="16" style="510" customWidth="1"/>
    <col min="3075" max="3075" width="11.5703125" style="510" customWidth="1"/>
    <col min="3076" max="3076" width="19.7109375" style="510" customWidth="1"/>
    <col min="3077" max="3080" width="14.42578125" style="510" customWidth="1"/>
    <col min="3081" max="3081" width="5.28515625" style="510" customWidth="1"/>
    <col min="3082" max="3328" width="12.7109375" style="510"/>
    <col min="3329" max="3329" width="5.140625" style="510" customWidth="1"/>
    <col min="3330" max="3330" width="16" style="510" customWidth="1"/>
    <col min="3331" max="3331" width="11.5703125" style="510" customWidth="1"/>
    <col min="3332" max="3332" width="19.7109375" style="510" customWidth="1"/>
    <col min="3333" max="3336" width="14.42578125" style="510" customWidth="1"/>
    <col min="3337" max="3337" width="5.28515625" style="510" customWidth="1"/>
    <col min="3338" max="3584" width="12.7109375" style="510"/>
    <col min="3585" max="3585" width="5.140625" style="510" customWidth="1"/>
    <col min="3586" max="3586" width="16" style="510" customWidth="1"/>
    <col min="3587" max="3587" width="11.5703125" style="510" customWidth="1"/>
    <col min="3588" max="3588" width="19.7109375" style="510" customWidth="1"/>
    <col min="3589" max="3592" width="14.42578125" style="510" customWidth="1"/>
    <col min="3593" max="3593" width="5.28515625" style="510" customWidth="1"/>
    <col min="3594" max="3840" width="12.7109375" style="510"/>
    <col min="3841" max="3841" width="5.140625" style="510" customWidth="1"/>
    <col min="3842" max="3842" width="16" style="510" customWidth="1"/>
    <col min="3843" max="3843" width="11.5703125" style="510" customWidth="1"/>
    <col min="3844" max="3844" width="19.7109375" style="510" customWidth="1"/>
    <col min="3845" max="3848" width="14.42578125" style="510" customWidth="1"/>
    <col min="3849" max="3849" width="5.28515625" style="510" customWidth="1"/>
    <col min="3850" max="4096" width="12.7109375" style="510"/>
    <col min="4097" max="4097" width="5.140625" style="510" customWidth="1"/>
    <col min="4098" max="4098" width="16" style="510" customWidth="1"/>
    <col min="4099" max="4099" width="11.5703125" style="510" customWidth="1"/>
    <col min="4100" max="4100" width="19.7109375" style="510" customWidth="1"/>
    <col min="4101" max="4104" width="14.42578125" style="510" customWidth="1"/>
    <col min="4105" max="4105" width="5.28515625" style="510" customWidth="1"/>
    <col min="4106" max="4352" width="12.7109375" style="510"/>
    <col min="4353" max="4353" width="5.140625" style="510" customWidth="1"/>
    <col min="4354" max="4354" width="16" style="510" customWidth="1"/>
    <col min="4355" max="4355" width="11.5703125" style="510" customWidth="1"/>
    <col min="4356" max="4356" width="19.7109375" style="510" customWidth="1"/>
    <col min="4357" max="4360" width="14.42578125" style="510" customWidth="1"/>
    <col min="4361" max="4361" width="5.28515625" style="510" customWidth="1"/>
    <col min="4362" max="4608" width="12.7109375" style="510"/>
    <col min="4609" max="4609" width="5.140625" style="510" customWidth="1"/>
    <col min="4610" max="4610" width="16" style="510" customWidth="1"/>
    <col min="4611" max="4611" width="11.5703125" style="510" customWidth="1"/>
    <col min="4612" max="4612" width="19.7109375" style="510" customWidth="1"/>
    <col min="4613" max="4616" width="14.42578125" style="510" customWidth="1"/>
    <col min="4617" max="4617" width="5.28515625" style="510" customWidth="1"/>
    <col min="4618" max="4864" width="12.7109375" style="510"/>
    <col min="4865" max="4865" width="5.140625" style="510" customWidth="1"/>
    <col min="4866" max="4866" width="16" style="510" customWidth="1"/>
    <col min="4867" max="4867" width="11.5703125" style="510" customWidth="1"/>
    <col min="4868" max="4868" width="19.7109375" style="510" customWidth="1"/>
    <col min="4869" max="4872" width="14.42578125" style="510" customWidth="1"/>
    <col min="4873" max="4873" width="5.28515625" style="510" customWidth="1"/>
    <col min="4874" max="5120" width="12.7109375" style="510"/>
    <col min="5121" max="5121" width="5.140625" style="510" customWidth="1"/>
    <col min="5122" max="5122" width="16" style="510" customWidth="1"/>
    <col min="5123" max="5123" width="11.5703125" style="510" customWidth="1"/>
    <col min="5124" max="5124" width="19.7109375" style="510" customWidth="1"/>
    <col min="5125" max="5128" width="14.42578125" style="510" customWidth="1"/>
    <col min="5129" max="5129" width="5.28515625" style="510" customWidth="1"/>
    <col min="5130" max="5376" width="12.7109375" style="510"/>
    <col min="5377" max="5377" width="5.140625" style="510" customWidth="1"/>
    <col min="5378" max="5378" width="16" style="510" customWidth="1"/>
    <col min="5379" max="5379" width="11.5703125" style="510" customWidth="1"/>
    <col min="5380" max="5380" width="19.7109375" style="510" customWidth="1"/>
    <col min="5381" max="5384" width="14.42578125" style="510" customWidth="1"/>
    <col min="5385" max="5385" width="5.28515625" style="510" customWidth="1"/>
    <col min="5386" max="5632" width="12.7109375" style="510"/>
    <col min="5633" max="5633" width="5.140625" style="510" customWidth="1"/>
    <col min="5634" max="5634" width="16" style="510" customWidth="1"/>
    <col min="5635" max="5635" width="11.5703125" style="510" customWidth="1"/>
    <col min="5636" max="5636" width="19.7109375" style="510" customWidth="1"/>
    <col min="5637" max="5640" width="14.42578125" style="510" customWidth="1"/>
    <col min="5641" max="5641" width="5.28515625" style="510" customWidth="1"/>
    <col min="5642" max="5888" width="12.7109375" style="510"/>
    <col min="5889" max="5889" width="5.140625" style="510" customWidth="1"/>
    <col min="5890" max="5890" width="16" style="510" customWidth="1"/>
    <col min="5891" max="5891" width="11.5703125" style="510" customWidth="1"/>
    <col min="5892" max="5892" width="19.7109375" style="510" customWidth="1"/>
    <col min="5893" max="5896" width="14.42578125" style="510" customWidth="1"/>
    <col min="5897" max="5897" width="5.28515625" style="510" customWidth="1"/>
    <col min="5898" max="6144" width="12.7109375" style="510"/>
    <col min="6145" max="6145" width="5.140625" style="510" customWidth="1"/>
    <col min="6146" max="6146" width="16" style="510" customWidth="1"/>
    <col min="6147" max="6147" width="11.5703125" style="510" customWidth="1"/>
    <col min="6148" max="6148" width="19.7109375" style="510" customWidth="1"/>
    <col min="6149" max="6152" width="14.42578125" style="510" customWidth="1"/>
    <col min="6153" max="6153" width="5.28515625" style="510" customWidth="1"/>
    <col min="6154" max="6400" width="12.7109375" style="510"/>
    <col min="6401" max="6401" width="5.140625" style="510" customWidth="1"/>
    <col min="6402" max="6402" width="16" style="510" customWidth="1"/>
    <col min="6403" max="6403" width="11.5703125" style="510" customWidth="1"/>
    <col min="6404" max="6404" width="19.7109375" style="510" customWidth="1"/>
    <col min="6405" max="6408" width="14.42578125" style="510" customWidth="1"/>
    <col min="6409" max="6409" width="5.28515625" style="510" customWidth="1"/>
    <col min="6410" max="6656" width="12.7109375" style="510"/>
    <col min="6657" max="6657" width="5.140625" style="510" customWidth="1"/>
    <col min="6658" max="6658" width="16" style="510" customWidth="1"/>
    <col min="6659" max="6659" width="11.5703125" style="510" customWidth="1"/>
    <col min="6660" max="6660" width="19.7109375" style="510" customWidth="1"/>
    <col min="6661" max="6664" width="14.42578125" style="510" customWidth="1"/>
    <col min="6665" max="6665" width="5.28515625" style="510" customWidth="1"/>
    <col min="6666" max="6912" width="12.7109375" style="510"/>
    <col min="6913" max="6913" width="5.140625" style="510" customWidth="1"/>
    <col min="6914" max="6914" width="16" style="510" customWidth="1"/>
    <col min="6915" max="6915" width="11.5703125" style="510" customWidth="1"/>
    <col min="6916" max="6916" width="19.7109375" style="510" customWidth="1"/>
    <col min="6917" max="6920" width="14.42578125" style="510" customWidth="1"/>
    <col min="6921" max="6921" width="5.28515625" style="510" customWidth="1"/>
    <col min="6922" max="7168" width="12.7109375" style="510"/>
    <col min="7169" max="7169" width="5.140625" style="510" customWidth="1"/>
    <col min="7170" max="7170" width="16" style="510" customWidth="1"/>
    <col min="7171" max="7171" width="11.5703125" style="510" customWidth="1"/>
    <col min="7172" max="7172" width="19.7109375" style="510" customWidth="1"/>
    <col min="7173" max="7176" width="14.42578125" style="510" customWidth="1"/>
    <col min="7177" max="7177" width="5.28515625" style="510" customWidth="1"/>
    <col min="7178" max="7424" width="12.7109375" style="510"/>
    <col min="7425" max="7425" width="5.140625" style="510" customWidth="1"/>
    <col min="7426" max="7426" width="16" style="510" customWidth="1"/>
    <col min="7427" max="7427" width="11.5703125" style="510" customWidth="1"/>
    <col min="7428" max="7428" width="19.7109375" style="510" customWidth="1"/>
    <col min="7429" max="7432" width="14.42578125" style="510" customWidth="1"/>
    <col min="7433" max="7433" width="5.28515625" style="510" customWidth="1"/>
    <col min="7434" max="7680" width="12.7109375" style="510"/>
    <col min="7681" max="7681" width="5.140625" style="510" customWidth="1"/>
    <col min="7682" max="7682" width="16" style="510" customWidth="1"/>
    <col min="7683" max="7683" width="11.5703125" style="510" customWidth="1"/>
    <col min="7684" max="7684" width="19.7109375" style="510" customWidth="1"/>
    <col min="7685" max="7688" width="14.42578125" style="510" customWidth="1"/>
    <col min="7689" max="7689" width="5.28515625" style="510" customWidth="1"/>
    <col min="7690" max="7936" width="12.7109375" style="510"/>
    <col min="7937" max="7937" width="5.140625" style="510" customWidth="1"/>
    <col min="7938" max="7938" width="16" style="510" customWidth="1"/>
    <col min="7939" max="7939" width="11.5703125" style="510" customWidth="1"/>
    <col min="7940" max="7940" width="19.7109375" style="510" customWidth="1"/>
    <col min="7941" max="7944" width="14.42578125" style="510" customWidth="1"/>
    <col min="7945" max="7945" width="5.28515625" style="510" customWidth="1"/>
    <col min="7946" max="8192" width="12.7109375" style="510"/>
    <col min="8193" max="8193" width="5.140625" style="510" customWidth="1"/>
    <col min="8194" max="8194" width="16" style="510" customWidth="1"/>
    <col min="8195" max="8195" width="11.5703125" style="510" customWidth="1"/>
    <col min="8196" max="8196" width="19.7109375" style="510" customWidth="1"/>
    <col min="8197" max="8200" width="14.42578125" style="510" customWidth="1"/>
    <col min="8201" max="8201" width="5.28515625" style="510" customWidth="1"/>
    <col min="8202" max="8448" width="12.7109375" style="510"/>
    <col min="8449" max="8449" width="5.140625" style="510" customWidth="1"/>
    <col min="8450" max="8450" width="16" style="510" customWidth="1"/>
    <col min="8451" max="8451" width="11.5703125" style="510" customWidth="1"/>
    <col min="8452" max="8452" width="19.7109375" style="510" customWidth="1"/>
    <col min="8453" max="8456" width="14.42578125" style="510" customWidth="1"/>
    <col min="8457" max="8457" width="5.28515625" style="510" customWidth="1"/>
    <col min="8458" max="8704" width="12.7109375" style="510"/>
    <col min="8705" max="8705" width="5.140625" style="510" customWidth="1"/>
    <col min="8706" max="8706" width="16" style="510" customWidth="1"/>
    <col min="8707" max="8707" width="11.5703125" style="510" customWidth="1"/>
    <col min="8708" max="8708" width="19.7109375" style="510" customWidth="1"/>
    <col min="8709" max="8712" width="14.42578125" style="510" customWidth="1"/>
    <col min="8713" max="8713" width="5.28515625" style="510" customWidth="1"/>
    <col min="8714" max="8960" width="12.7109375" style="510"/>
    <col min="8961" max="8961" width="5.140625" style="510" customWidth="1"/>
    <col min="8962" max="8962" width="16" style="510" customWidth="1"/>
    <col min="8963" max="8963" width="11.5703125" style="510" customWidth="1"/>
    <col min="8964" max="8964" width="19.7109375" style="510" customWidth="1"/>
    <col min="8965" max="8968" width="14.42578125" style="510" customWidth="1"/>
    <col min="8969" max="8969" width="5.28515625" style="510" customWidth="1"/>
    <col min="8970" max="9216" width="12.7109375" style="510"/>
    <col min="9217" max="9217" width="5.140625" style="510" customWidth="1"/>
    <col min="9218" max="9218" width="16" style="510" customWidth="1"/>
    <col min="9219" max="9219" width="11.5703125" style="510" customWidth="1"/>
    <col min="9220" max="9220" width="19.7109375" style="510" customWidth="1"/>
    <col min="9221" max="9224" width="14.42578125" style="510" customWidth="1"/>
    <col min="9225" max="9225" width="5.28515625" style="510" customWidth="1"/>
    <col min="9226" max="9472" width="12.7109375" style="510"/>
    <col min="9473" max="9473" width="5.140625" style="510" customWidth="1"/>
    <col min="9474" max="9474" width="16" style="510" customWidth="1"/>
    <col min="9475" max="9475" width="11.5703125" style="510" customWidth="1"/>
    <col min="9476" max="9476" width="19.7109375" style="510" customWidth="1"/>
    <col min="9477" max="9480" width="14.42578125" style="510" customWidth="1"/>
    <col min="9481" max="9481" width="5.28515625" style="510" customWidth="1"/>
    <col min="9482" max="9728" width="12.7109375" style="510"/>
    <col min="9729" max="9729" width="5.140625" style="510" customWidth="1"/>
    <col min="9730" max="9730" width="16" style="510" customWidth="1"/>
    <col min="9731" max="9731" width="11.5703125" style="510" customWidth="1"/>
    <col min="9732" max="9732" width="19.7109375" style="510" customWidth="1"/>
    <col min="9733" max="9736" width="14.42578125" style="510" customWidth="1"/>
    <col min="9737" max="9737" width="5.28515625" style="510" customWidth="1"/>
    <col min="9738" max="9984" width="12.7109375" style="510"/>
    <col min="9985" max="9985" width="5.140625" style="510" customWidth="1"/>
    <col min="9986" max="9986" width="16" style="510" customWidth="1"/>
    <col min="9987" max="9987" width="11.5703125" style="510" customWidth="1"/>
    <col min="9988" max="9988" width="19.7109375" style="510" customWidth="1"/>
    <col min="9989" max="9992" width="14.42578125" style="510" customWidth="1"/>
    <col min="9993" max="9993" width="5.28515625" style="510" customWidth="1"/>
    <col min="9994" max="10240" width="12.7109375" style="510"/>
    <col min="10241" max="10241" width="5.140625" style="510" customWidth="1"/>
    <col min="10242" max="10242" width="16" style="510" customWidth="1"/>
    <col min="10243" max="10243" width="11.5703125" style="510" customWidth="1"/>
    <col min="10244" max="10244" width="19.7109375" style="510" customWidth="1"/>
    <col min="10245" max="10248" width="14.42578125" style="510" customWidth="1"/>
    <col min="10249" max="10249" width="5.28515625" style="510" customWidth="1"/>
    <col min="10250" max="10496" width="12.7109375" style="510"/>
    <col min="10497" max="10497" width="5.140625" style="510" customWidth="1"/>
    <col min="10498" max="10498" width="16" style="510" customWidth="1"/>
    <col min="10499" max="10499" width="11.5703125" style="510" customWidth="1"/>
    <col min="10500" max="10500" width="19.7109375" style="510" customWidth="1"/>
    <col min="10501" max="10504" width="14.42578125" style="510" customWidth="1"/>
    <col min="10505" max="10505" width="5.28515625" style="510" customWidth="1"/>
    <col min="10506" max="10752" width="12.7109375" style="510"/>
    <col min="10753" max="10753" width="5.140625" style="510" customWidth="1"/>
    <col min="10754" max="10754" width="16" style="510" customWidth="1"/>
    <col min="10755" max="10755" width="11.5703125" style="510" customWidth="1"/>
    <col min="10756" max="10756" width="19.7109375" style="510" customWidth="1"/>
    <col min="10757" max="10760" width="14.42578125" style="510" customWidth="1"/>
    <col min="10761" max="10761" width="5.28515625" style="510" customWidth="1"/>
    <col min="10762" max="11008" width="12.7109375" style="510"/>
    <col min="11009" max="11009" width="5.140625" style="510" customWidth="1"/>
    <col min="11010" max="11010" width="16" style="510" customWidth="1"/>
    <col min="11011" max="11011" width="11.5703125" style="510" customWidth="1"/>
    <col min="11012" max="11012" width="19.7109375" style="510" customWidth="1"/>
    <col min="11013" max="11016" width="14.42578125" style="510" customWidth="1"/>
    <col min="11017" max="11017" width="5.28515625" style="510" customWidth="1"/>
    <col min="11018" max="11264" width="12.7109375" style="510"/>
    <col min="11265" max="11265" width="5.140625" style="510" customWidth="1"/>
    <col min="11266" max="11266" width="16" style="510" customWidth="1"/>
    <col min="11267" max="11267" width="11.5703125" style="510" customWidth="1"/>
    <col min="11268" max="11268" width="19.7109375" style="510" customWidth="1"/>
    <col min="11269" max="11272" width="14.42578125" style="510" customWidth="1"/>
    <col min="11273" max="11273" width="5.28515625" style="510" customWidth="1"/>
    <col min="11274" max="11520" width="12.7109375" style="510"/>
    <col min="11521" max="11521" width="5.140625" style="510" customWidth="1"/>
    <col min="11522" max="11522" width="16" style="510" customWidth="1"/>
    <col min="11523" max="11523" width="11.5703125" style="510" customWidth="1"/>
    <col min="11524" max="11524" width="19.7109375" style="510" customWidth="1"/>
    <col min="11525" max="11528" width="14.42578125" style="510" customWidth="1"/>
    <col min="11529" max="11529" width="5.28515625" style="510" customWidth="1"/>
    <col min="11530" max="11776" width="12.7109375" style="510"/>
    <col min="11777" max="11777" width="5.140625" style="510" customWidth="1"/>
    <col min="11778" max="11778" width="16" style="510" customWidth="1"/>
    <col min="11779" max="11779" width="11.5703125" style="510" customWidth="1"/>
    <col min="11780" max="11780" width="19.7109375" style="510" customWidth="1"/>
    <col min="11781" max="11784" width="14.42578125" style="510" customWidth="1"/>
    <col min="11785" max="11785" width="5.28515625" style="510" customWidth="1"/>
    <col min="11786" max="12032" width="12.7109375" style="510"/>
    <col min="12033" max="12033" width="5.140625" style="510" customWidth="1"/>
    <col min="12034" max="12034" width="16" style="510" customWidth="1"/>
    <col min="12035" max="12035" width="11.5703125" style="510" customWidth="1"/>
    <col min="12036" max="12036" width="19.7109375" style="510" customWidth="1"/>
    <col min="12037" max="12040" width="14.42578125" style="510" customWidth="1"/>
    <col min="12041" max="12041" width="5.28515625" style="510" customWidth="1"/>
    <col min="12042" max="12288" width="12.7109375" style="510"/>
    <col min="12289" max="12289" width="5.140625" style="510" customWidth="1"/>
    <col min="12290" max="12290" width="16" style="510" customWidth="1"/>
    <col min="12291" max="12291" width="11.5703125" style="510" customWidth="1"/>
    <col min="12292" max="12292" width="19.7109375" style="510" customWidth="1"/>
    <col min="12293" max="12296" width="14.42578125" style="510" customWidth="1"/>
    <col min="12297" max="12297" width="5.28515625" style="510" customWidth="1"/>
    <col min="12298" max="12544" width="12.7109375" style="510"/>
    <col min="12545" max="12545" width="5.140625" style="510" customWidth="1"/>
    <col min="12546" max="12546" width="16" style="510" customWidth="1"/>
    <col min="12547" max="12547" width="11.5703125" style="510" customWidth="1"/>
    <col min="12548" max="12548" width="19.7109375" style="510" customWidth="1"/>
    <col min="12549" max="12552" width="14.42578125" style="510" customWidth="1"/>
    <col min="12553" max="12553" width="5.28515625" style="510" customWidth="1"/>
    <col min="12554" max="12800" width="12.7109375" style="510"/>
    <col min="12801" max="12801" width="5.140625" style="510" customWidth="1"/>
    <col min="12802" max="12802" width="16" style="510" customWidth="1"/>
    <col min="12803" max="12803" width="11.5703125" style="510" customWidth="1"/>
    <col min="12804" max="12804" width="19.7109375" style="510" customWidth="1"/>
    <col min="12805" max="12808" width="14.42578125" style="510" customWidth="1"/>
    <col min="12809" max="12809" width="5.28515625" style="510" customWidth="1"/>
    <col min="12810" max="13056" width="12.7109375" style="510"/>
    <col min="13057" max="13057" width="5.140625" style="510" customWidth="1"/>
    <col min="13058" max="13058" width="16" style="510" customWidth="1"/>
    <col min="13059" max="13059" width="11.5703125" style="510" customWidth="1"/>
    <col min="13060" max="13060" width="19.7109375" style="510" customWidth="1"/>
    <col min="13061" max="13064" width="14.42578125" style="510" customWidth="1"/>
    <col min="13065" max="13065" width="5.28515625" style="510" customWidth="1"/>
    <col min="13066" max="13312" width="12.7109375" style="510"/>
    <col min="13313" max="13313" width="5.140625" style="510" customWidth="1"/>
    <col min="13314" max="13314" width="16" style="510" customWidth="1"/>
    <col min="13315" max="13315" width="11.5703125" style="510" customWidth="1"/>
    <col min="13316" max="13316" width="19.7109375" style="510" customWidth="1"/>
    <col min="13317" max="13320" width="14.42578125" style="510" customWidth="1"/>
    <col min="13321" max="13321" width="5.28515625" style="510" customWidth="1"/>
    <col min="13322" max="13568" width="12.7109375" style="510"/>
    <col min="13569" max="13569" width="5.140625" style="510" customWidth="1"/>
    <col min="13570" max="13570" width="16" style="510" customWidth="1"/>
    <col min="13571" max="13571" width="11.5703125" style="510" customWidth="1"/>
    <col min="13572" max="13572" width="19.7109375" style="510" customWidth="1"/>
    <col min="13573" max="13576" width="14.42578125" style="510" customWidth="1"/>
    <col min="13577" max="13577" width="5.28515625" style="510" customWidth="1"/>
    <col min="13578" max="13824" width="12.7109375" style="510"/>
    <col min="13825" max="13825" width="5.140625" style="510" customWidth="1"/>
    <col min="13826" max="13826" width="16" style="510" customWidth="1"/>
    <col min="13827" max="13827" width="11.5703125" style="510" customWidth="1"/>
    <col min="13828" max="13828" width="19.7109375" style="510" customWidth="1"/>
    <col min="13829" max="13832" width="14.42578125" style="510" customWidth="1"/>
    <col min="13833" max="13833" width="5.28515625" style="510" customWidth="1"/>
    <col min="13834" max="14080" width="12.7109375" style="510"/>
    <col min="14081" max="14081" width="5.140625" style="510" customWidth="1"/>
    <col min="14082" max="14082" width="16" style="510" customWidth="1"/>
    <col min="14083" max="14083" width="11.5703125" style="510" customWidth="1"/>
    <col min="14084" max="14084" width="19.7109375" style="510" customWidth="1"/>
    <col min="14085" max="14088" width="14.42578125" style="510" customWidth="1"/>
    <col min="14089" max="14089" width="5.28515625" style="510" customWidth="1"/>
    <col min="14090" max="14336" width="12.7109375" style="510"/>
    <col min="14337" max="14337" width="5.140625" style="510" customWidth="1"/>
    <col min="14338" max="14338" width="16" style="510" customWidth="1"/>
    <col min="14339" max="14339" width="11.5703125" style="510" customWidth="1"/>
    <col min="14340" max="14340" width="19.7109375" style="510" customWidth="1"/>
    <col min="14341" max="14344" width="14.42578125" style="510" customWidth="1"/>
    <col min="14345" max="14345" width="5.28515625" style="510" customWidth="1"/>
    <col min="14346" max="14592" width="12.7109375" style="510"/>
    <col min="14593" max="14593" width="5.140625" style="510" customWidth="1"/>
    <col min="14594" max="14594" width="16" style="510" customWidth="1"/>
    <col min="14595" max="14595" width="11.5703125" style="510" customWidth="1"/>
    <col min="14596" max="14596" width="19.7109375" style="510" customWidth="1"/>
    <col min="14597" max="14600" width="14.42578125" style="510" customWidth="1"/>
    <col min="14601" max="14601" width="5.28515625" style="510" customWidth="1"/>
    <col min="14602" max="14848" width="12.7109375" style="510"/>
    <col min="14849" max="14849" width="5.140625" style="510" customWidth="1"/>
    <col min="14850" max="14850" width="16" style="510" customWidth="1"/>
    <col min="14851" max="14851" width="11.5703125" style="510" customWidth="1"/>
    <col min="14852" max="14852" width="19.7109375" style="510" customWidth="1"/>
    <col min="14853" max="14856" width="14.42578125" style="510" customWidth="1"/>
    <col min="14857" max="14857" width="5.28515625" style="510" customWidth="1"/>
    <col min="14858" max="15104" width="12.7109375" style="510"/>
    <col min="15105" max="15105" width="5.140625" style="510" customWidth="1"/>
    <col min="15106" max="15106" width="16" style="510" customWidth="1"/>
    <col min="15107" max="15107" width="11.5703125" style="510" customWidth="1"/>
    <col min="15108" max="15108" width="19.7109375" style="510" customWidth="1"/>
    <col min="15109" max="15112" width="14.42578125" style="510" customWidth="1"/>
    <col min="15113" max="15113" width="5.28515625" style="510" customWidth="1"/>
    <col min="15114" max="15360" width="12.7109375" style="510"/>
    <col min="15361" max="15361" width="5.140625" style="510" customWidth="1"/>
    <col min="15362" max="15362" width="16" style="510" customWidth="1"/>
    <col min="15363" max="15363" width="11.5703125" style="510" customWidth="1"/>
    <col min="15364" max="15364" width="19.7109375" style="510" customWidth="1"/>
    <col min="15365" max="15368" width="14.42578125" style="510" customWidth="1"/>
    <col min="15369" max="15369" width="5.28515625" style="510" customWidth="1"/>
    <col min="15370" max="15616" width="12.7109375" style="510"/>
    <col min="15617" max="15617" width="5.140625" style="510" customWidth="1"/>
    <col min="15618" max="15618" width="16" style="510" customWidth="1"/>
    <col min="15619" max="15619" width="11.5703125" style="510" customWidth="1"/>
    <col min="15620" max="15620" width="19.7109375" style="510" customWidth="1"/>
    <col min="15621" max="15624" width="14.42578125" style="510" customWidth="1"/>
    <col min="15625" max="15625" width="5.28515625" style="510" customWidth="1"/>
    <col min="15626" max="15872" width="12.7109375" style="510"/>
    <col min="15873" max="15873" width="5.140625" style="510" customWidth="1"/>
    <col min="15874" max="15874" width="16" style="510" customWidth="1"/>
    <col min="15875" max="15875" width="11.5703125" style="510" customWidth="1"/>
    <col min="15876" max="15876" width="19.7109375" style="510" customWidth="1"/>
    <col min="15877" max="15880" width="14.42578125" style="510" customWidth="1"/>
    <col min="15881" max="15881" width="5.28515625" style="510" customWidth="1"/>
    <col min="15882" max="16128" width="12.7109375" style="510"/>
    <col min="16129" max="16129" width="5.140625" style="510" customWidth="1"/>
    <col min="16130" max="16130" width="16" style="510" customWidth="1"/>
    <col min="16131" max="16131" width="11.5703125" style="510" customWidth="1"/>
    <col min="16132" max="16132" width="19.7109375" style="510" customWidth="1"/>
    <col min="16133" max="16136" width="14.42578125" style="510" customWidth="1"/>
    <col min="16137" max="16137" width="5.28515625" style="510" customWidth="1"/>
    <col min="16138" max="16384" width="12.7109375" style="510"/>
  </cols>
  <sheetData>
    <row r="1" spans="1:244" s="506" customFormat="1" ht="36.75" customHeight="1" x14ac:dyDescent="0.2">
      <c r="B1" s="956" t="s">
        <v>77</v>
      </c>
      <c r="C1" s="956"/>
      <c r="D1" s="956"/>
      <c r="E1" s="956"/>
      <c r="F1" s="956"/>
      <c r="G1" s="956"/>
      <c r="H1" s="956"/>
      <c r="I1" s="507"/>
    </row>
    <row r="2" spans="1:244" s="506" customFormat="1" ht="21.75" customHeight="1" thickBot="1" x14ac:dyDescent="0.25">
      <c r="B2" s="508"/>
      <c r="C2" s="508"/>
      <c r="D2" s="508"/>
      <c r="E2" s="508"/>
      <c r="F2" s="508"/>
      <c r="G2" s="508"/>
      <c r="H2" s="508"/>
    </row>
    <row r="3" spans="1:244" ht="22.15" customHeight="1" thickTop="1" thickBot="1" x14ac:dyDescent="0.25">
      <c r="A3" s="506"/>
      <c r="B3" s="509"/>
      <c r="C3" s="509"/>
      <c r="D3" s="509"/>
      <c r="E3" s="1038">
        <v>2003</v>
      </c>
      <c r="F3" s="1039"/>
      <c r="G3" s="1039"/>
      <c r="H3" s="1040"/>
    </row>
    <row r="4" spans="1:244" ht="15.75" customHeight="1" thickTop="1" x14ac:dyDescent="0.2">
      <c r="A4" s="506"/>
      <c r="B4" s="1041" t="s">
        <v>32</v>
      </c>
      <c r="C4" s="1043" t="s">
        <v>33</v>
      </c>
      <c r="D4" s="1045" t="s">
        <v>34</v>
      </c>
      <c r="E4" s="1047" t="s">
        <v>35</v>
      </c>
      <c r="F4" s="1048"/>
      <c r="G4" s="1049" t="s">
        <v>36</v>
      </c>
      <c r="H4" s="1050"/>
    </row>
    <row r="5" spans="1:244" ht="89.25" customHeight="1" thickBot="1" x14ac:dyDescent="0.25">
      <c r="A5" s="506"/>
      <c r="B5" s="1042"/>
      <c r="C5" s="1044"/>
      <c r="D5" s="1046"/>
      <c r="E5" s="19" t="s">
        <v>50</v>
      </c>
      <c r="F5" s="17" t="s">
        <v>68</v>
      </c>
      <c r="G5" s="17" t="s">
        <v>39</v>
      </c>
      <c r="H5" s="511" t="s">
        <v>40</v>
      </c>
    </row>
    <row r="6" spans="1:244" ht="14.25" customHeight="1" thickTop="1" x14ac:dyDescent="0.2">
      <c r="A6" s="506"/>
      <c r="B6" s="1031" t="s">
        <v>41</v>
      </c>
      <c r="C6" s="1034" t="s">
        <v>42</v>
      </c>
      <c r="D6" s="512" t="s">
        <v>43</v>
      </c>
      <c r="E6" s="513">
        <v>196331.66808999999</v>
      </c>
      <c r="F6" s="514">
        <v>171476.47065999999</v>
      </c>
      <c r="G6" s="351"/>
      <c r="H6" s="515">
        <v>24646.530790000001</v>
      </c>
    </row>
    <row r="7" spans="1:244" x14ac:dyDescent="0.2">
      <c r="A7" s="506"/>
      <c r="B7" s="1031"/>
      <c r="C7" s="1034"/>
      <c r="D7" s="516" t="s">
        <v>44</v>
      </c>
      <c r="E7" s="517">
        <v>1.579</v>
      </c>
      <c r="F7" s="518">
        <v>1.579</v>
      </c>
      <c r="G7" s="357"/>
      <c r="H7" s="519">
        <v>0.06</v>
      </c>
    </row>
    <row r="8" spans="1:244" s="521" customFormat="1" x14ac:dyDescent="0.2">
      <c r="A8" s="520"/>
      <c r="B8" s="1031"/>
      <c r="C8" s="1034"/>
      <c r="D8" s="516" t="s">
        <v>45</v>
      </c>
      <c r="E8" s="517">
        <v>131926.76407999999</v>
      </c>
      <c r="F8" s="518">
        <v>129767.28108999997</v>
      </c>
      <c r="G8" s="357"/>
      <c r="H8" s="519">
        <v>210436.90598000004</v>
      </c>
      <c r="I8" s="520"/>
    </row>
    <row r="9" spans="1:244" s="521" customFormat="1" x14ac:dyDescent="0.2">
      <c r="A9" s="520"/>
      <c r="B9" s="1031"/>
      <c r="C9" s="1034"/>
      <c r="D9" s="522" t="s">
        <v>47</v>
      </c>
      <c r="E9" s="523"/>
      <c r="F9" s="524"/>
      <c r="G9" s="363"/>
      <c r="H9" s="525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521" customFormat="1" x14ac:dyDescent="0.2">
      <c r="A10" s="520"/>
      <c r="B10" s="1031"/>
      <c r="C10" s="1035"/>
      <c r="D10" s="526" t="s">
        <v>48</v>
      </c>
      <c r="E10" s="527">
        <v>328260.01116999995</v>
      </c>
      <c r="F10" s="528">
        <v>301245.33075000002</v>
      </c>
      <c r="G10" s="368"/>
      <c r="H10" s="529">
        <v>235083.49677000003</v>
      </c>
      <c r="I10" s="520"/>
    </row>
    <row r="11" spans="1:244" ht="13.15" customHeight="1" x14ac:dyDescent="0.2">
      <c r="A11" s="506"/>
      <c r="B11" s="1031"/>
      <c r="C11" s="1036" t="s">
        <v>49</v>
      </c>
      <c r="D11" s="530" t="s">
        <v>43</v>
      </c>
      <c r="E11" s="531">
        <v>16668.443150000003</v>
      </c>
      <c r="F11" s="532">
        <v>15368.955039999999</v>
      </c>
      <c r="G11" s="373"/>
      <c r="H11" s="533">
        <v>2384.93588</v>
      </c>
      <c r="HC11" s="521"/>
      <c r="HD11" s="521"/>
      <c r="HE11" s="521"/>
      <c r="HF11" s="521"/>
      <c r="HG11" s="521"/>
      <c r="HH11" s="521"/>
      <c r="HI11" s="521"/>
      <c r="HJ11" s="521"/>
      <c r="HK11" s="521"/>
      <c r="HL11" s="521"/>
      <c r="HM11" s="521"/>
      <c r="HN11" s="521"/>
      <c r="HO11" s="521"/>
      <c r="HP11" s="521"/>
      <c r="HQ11" s="521"/>
      <c r="HR11" s="521"/>
      <c r="HS11" s="521"/>
      <c r="HT11" s="521"/>
      <c r="HU11" s="521"/>
      <c r="HV11" s="521"/>
      <c r="HW11" s="521"/>
      <c r="HX11" s="521"/>
      <c r="HY11" s="521"/>
      <c r="HZ11" s="521"/>
      <c r="IA11" s="521"/>
      <c r="IB11" s="521"/>
      <c r="IC11" s="521"/>
      <c r="ID11" s="521"/>
      <c r="IE11" s="521"/>
      <c r="IF11" s="521"/>
      <c r="IG11" s="521"/>
      <c r="IH11" s="521"/>
      <c r="II11" s="521"/>
      <c r="IJ11" s="521"/>
    </row>
    <row r="12" spans="1:244" x14ac:dyDescent="0.2">
      <c r="A12" s="506"/>
      <c r="B12" s="1031"/>
      <c r="C12" s="1034"/>
      <c r="D12" s="516" t="s">
        <v>44</v>
      </c>
      <c r="E12" s="517">
        <v>1146.8879999999999</v>
      </c>
      <c r="F12" s="518">
        <v>1071.8879999999999</v>
      </c>
      <c r="G12" s="357"/>
      <c r="H12" s="519">
        <v>128.09</v>
      </c>
    </row>
    <row r="13" spans="1:244" x14ac:dyDescent="0.2">
      <c r="A13" s="506"/>
      <c r="B13" s="1031"/>
      <c r="C13" s="1034"/>
      <c r="D13" s="522" t="s">
        <v>45</v>
      </c>
      <c r="E13" s="523">
        <v>3448.5870499999992</v>
      </c>
      <c r="F13" s="524">
        <v>3439.0257099999994</v>
      </c>
      <c r="G13" s="363"/>
      <c r="H13" s="525">
        <v>560.37307000000101</v>
      </c>
    </row>
    <row r="14" spans="1:244" x14ac:dyDescent="0.2">
      <c r="A14" s="506"/>
      <c r="B14" s="1031"/>
      <c r="C14" s="1035"/>
      <c r="D14" s="282" t="s">
        <v>48</v>
      </c>
      <c r="E14" s="534">
        <v>21263.918200000004</v>
      </c>
      <c r="F14" s="535">
        <v>19879.868750000001</v>
      </c>
      <c r="G14" s="377"/>
      <c r="H14" s="536">
        <v>3073.3989500000012</v>
      </c>
      <c r="I14" s="537"/>
      <c r="J14" s="538"/>
    </row>
    <row r="15" spans="1:244" x14ac:dyDescent="0.2">
      <c r="A15" s="506"/>
      <c r="B15" s="1032"/>
      <c r="C15" s="1036" t="s">
        <v>50</v>
      </c>
      <c r="D15" s="530" t="s">
        <v>43</v>
      </c>
      <c r="E15" s="539">
        <v>213000.11124</v>
      </c>
      <c r="F15" s="540">
        <v>186845.42569999999</v>
      </c>
      <c r="G15" s="383"/>
      <c r="H15" s="541">
        <v>27031.466669999998</v>
      </c>
      <c r="I15" s="537"/>
      <c r="J15" s="538"/>
    </row>
    <row r="16" spans="1:244" x14ac:dyDescent="0.2">
      <c r="A16" s="506"/>
      <c r="B16" s="1032"/>
      <c r="C16" s="1034"/>
      <c r="D16" s="516" t="s">
        <v>44</v>
      </c>
      <c r="E16" s="542">
        <v>1148.4670000000001</v>
      </c>
      <c r="F16" s="543">
        <v>1073.4670000000001</v>
      </c>
      <c r="G16" s="387"/>
      <c r="H16" s="544">
        <v>128.15</v>
      </c>
      <c r="I16" s="537"/>
      <c r="J16" s="538"/>
    </row>
    <row r="17" spans="1:244" x14ac:dyDescent="0.2">
      <c r="A17" s="506"/>
      <c r="B17" s="1032"/>
      <c r="C17" s="1034"/>
      <c r="D17" s="545" t="s">
        <v>45</v>
      </c>
      <c r="E17" s="542">
        <v>135375.35113</v>
      </c>
      <c r="F17" s="543">
        <v>133206.30679999996</v>
      </c>
      <c r="G17" s="387"/>
      <c r="H17" s="544">
        <v>210997.27905000004</v>
      </c>
      <c r="I17" s="537"/>
      <c r="J17" s="538"/>
    </row>
    <row r="18" spans="1:244" s="521" customFormat="1" x14ac:dyDescent="0.2">
      <c r="A18" s="520"/>
      <c r="B18" s="1032"/>
      <c r="C18" s="1034"/>
      <c r="D18" s="546" t="s">
        <v>47</v>
      </c>
      <c r="E18" s="547"/>
      <c r="F18" s="548"/>
      <c r="G18" s="391"/>
      <c r="H18" s="549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506"/>
      <c r="B19" s="1033"/>
      <c r="C19" s="1035"/>
      <c r="D19" s="550" t="s">
        <v>48</v>
      </c>
      <c r="E19" s="551">
        <v>349523.92937000003</v>
      </c>
      <c r="F19" s="552">
        <v>321125.19949999993</v>
      </c>
      <c r="G19" s="397"/>
      <c r="H19" s="553">
        <v>238156.89572000003</v>
      </c>
      <c r="I19" s="537"/>
      <c r="J19" s="538"/>
    </row>
    <row r="20" spans="1:244" x14ac:dyDescent="0.2">
      <c r="A20" s="506"/>
      <c r="B20" s="1037" t="s">
        <v>51</v>
      </c>
      <c r="C20" s="1036" t="s">
        <v>52</v>
      </c>
      <c r="D20" s="554" t="s">
        <v>43</v>
      </c>
      <c r="E20" s="555">
        <v>80547.680689999994</v>
      </c>
      <c r="F20" s="556">
        <v>73440.3802</v>
      </c>
      <c r="G20" s="401"/>
      <c r="H20" s="557">
        <v>34559.930500000002</v>
      </c>
      <c r="I20" s="537"/>
      <c r="J20" s="538"/>
    </row>
    <row r="21" spans="1:244" x14ac:dyDescent="0.2">
      <c r="A21" s="506"/>
      <c r="B21" s="1031"/>
      <c r="C21" s="1034"/>
      <c r="D21" s="546" t="s">
        <v>44</v>
      </c>
      <c r="E21" s="558">
        <v>7.2</v>
      </c>
      <c r="F21" s="559">
        <v>7.2</v>
      </c>
      <c r="G21" s="405"/>
      <c r="H21" s="560">
        <v>0.4</v>
      </c>
      <c r="I21" s="537"/>
      <c r="J21" s="538"/>
    </row>
    <row r="22" spans="1:244" ht="13.5" thickBot="1" x14ac:dyDescent="0.25">
      <c r="A22" s="506"/>
      <c r="B22" s="1031"/>
      <c r="C22" s="1034"/>
      <c r="D22" s="561" t="s">
        <v>48</v>
      </c>
      <c r="E22" s="562">
        <v>80554.880689999991</v>
      </c>
      <c r="F22" s="563">
        <v>73447.580199999997</v>
      </c>
      <c r="G22" s="410"/>
      <c r="H22" s="564">
        <v>34560.330499999996</v>
      </c>
      <c r="I22" s="537"/>
      <c r="J22" s="538"/>
    </row>
    <row r="23" spans="1:244" ht="14.25" customHeight="1" thickTop="1" x14ac:dyDescent="0.2">
      <c r="A23" s="506"/>
      <c r="B23" s="1024" t="s">
        <v>53</v>
      </c>
      <c r="C23" s="1025"/>
      <c r="D23" s="565" t="s">
        <v>43</v>
      </c>
      <c r="E23" s="566">
        <v>293547.79193000001</v>
      </c>
      <c r="F23" s="567">
        <v>260285.80589999998</v>
      </c>
      <c r="G23" s="415"/>
      <c r="H23" s="568">
        <v>61591.397170000004</v>
      </c>
      <c r="I23" s="537"/>
      <c r="J23" s="538"/>
    </row>
    <row r="24" spans="1:244" x14ac:dyDescent="0.2">
      <c r="A24" s="506"/>
      <c r="B24" s="1026"/>
      <c r="C24" s="1027"/>
      <c r="D24" s="569" t="s">
        <v>44</v>
      </c>
      <c r="E24" s="542">
        <v>1155.6669999999999</v>
      </c>
      <c r="F24" s="543">
        <v>1080.6669999999999</v>
      </c>
      <c r="G24" s="387"/>
      <c r="H24" s="544">
        <v>128.55000000000001</v>
      </c>
      <c r="I24" s="537"/>
      <c r="J24" s="538"/>
    </row>
    <row r="25" spans="1:244" x14ac:dyDescent="0.2">
      <c r="A25" s="506"/>
      <c r="B25" s="1026"/>
      <c r="C25" s="1028"/>
      <c r="D25" s="569" t="s">
        <v>45</v>
      </c>
      <c r="E25" s="542">
        <v>135375.35113</v>
      </c>
      <c r="F25" s="543">
        <v>133206.30679999996</v>
      </c>
      <c r="G25" s="387"/>
      <c r="H25" s="544">
        <v>210997.27905000004</v>
      </c>
      <c r="I25" s="537"/>
      <c r="J25" s="538"/>
    </row>
    <row r="26" spans="1:244" x14ac:dyDescent="0.2">
      <c r="A26" s="506"/>
      <c r="B26" s="1026"/>
      <c r="C26" s="1028"/>
      <c r="D26" s="570" t="s">
        <v>47</v>
      </c>
      <c r="E26" s="571"/>
      <c r="F26" s="572"/>
      <c r="G26" s="421"/>
      <c r="H26" s="573"/>
      <c r="I26" s="537"/>
      <c r="J26" s="538"/>
    </row>
    <row r="27" spans="1:244" ht="14.25" customHeight="1" thickBot="1" x14ac:dyDescent="0.25">
      <c r="A27" s="506"/>
      <c r="B27" s="1029"/>
      <c r="C27" s="1030"/>
      <c r="D27" s="574" t="s">
        <v>50</v>
      </c>
      <c r="E27" s="575">
        <v>430078.81005999999</v>
      </c>
      <c r="F27" s="576">
        <v>394572.77969999996</v>
      </c>
      <c r="G27" s="426"/>
      <c r="H27" s="577">
        <v>272717.22622000001</v>
      </c>
    </row>
    <row r="28" spans="1:244" s="506" customFormat="1" ht="21" customHeight="1" thickTop="1" x14ac:dyDescent="0.2">
      <c r="E28" s="578"/>
    </row>
    <row r="29" spans="1:244" s="506" customFormat="1" x14ac:dyDescent="0.2">
      <c r="B29" s="167" t="s">
        <v>73</v>
      </c>
      <c r="E29" s="520"/>
    </row>
    <row r="30" spans="1:244" s="506" customFormat="1" ht="15" customHeight="1" x14ac:dyDescent="0.2">
      <c r="B30" s="579" t="s">
        <v>55</v>
      </c>
      <c r="E30" s="520"/>
    </row>
    <row r="31" spans="1:244" x14ac:dyDescent="0.2">
      <c r="B31" s="580" t="s">
        <v>62</v>
      </c>
      <c r="E31" s="521"/>
    </row>
    <row r="32" spans="1:244" x14ac:dyDescent="0.2">
      <c r="B32" s="580" t="s">
        <v>57</v>
      </c>
      <c r="E32" s="521"/>
    </row>
    <row r="33" spans="2:5" x14ac:dyDescent="0.2">
      <c r="B33" s="580" t="s">
        <v>58</v>
      </c>
      <c r="E33" s="521"/>
    </row>
    <row r="34" spans="2:5" x14ac:dyDescent="0.2">
      <c r="B34" s="580" t="s">
        <v>59</v>
      </c>
      <c r="E34" s="521"/>
    </row>
    <row r="35" spans="2:5" x14ac:dyDescent="0.2">
      <c r="B35" s="580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585" customWidth="1"/>
    <col min="2" max="2" width="16" style="585" customWidth="1"/>
    <col min="3" max="3" width="11.5703125" style="585" customWidth="1"/>
    <col min="4" max="4" width="19.7109375" style="585" customWidth="1"/>
    <col min="5" max="8" width="14.42578125" style="585" customWidth="1"/>
    <col min="9" max="9" width="5.28515625" style="581" customWidth="1"/>
    <col min="10" max="256" width="12.7109375" style="585"/>
    <col min="257" max="257" width="5.140625" style="585" customWidth="1"/>
    <col min="258" max="258" width="16" style="585" customWidth="1"/>
    <col min="259" max="259" width="11.5703125" style="585" customWidth="1"/>
    <col min="260" max="260" width="19.7109375" style="585" customWidth="1"/>
    <col min="261" max="264" width="14.42578125" style="585" customWidth="1"/>
    <col min="265" max="265" width="5.28515625" style="585" customWidth="1"/>
    <col min="266" max="512" width="12.7109375" style="585"/>
    <col min="513" max="513" width="5.140625" style="585" customWidth="1"/>
    <col min="514" max="514" width="16" style="585" customWidth="1"/>
    <col min="515" max="515" width="11.5703125" style="585" customWidth="1"/>
    <col min="516" max="516" width="19.7109375" style="585" customWidth="1"/>
    <col min="517" max="520" width="14.42578125" style="585" customWidth="1"/>
    <col min="521" max="521" width="5.28515625" style="585" customWidth="1"/>
    <col min="522" max="768" width="12.7109375" style="585"/>
    <col min="769" max="769" width="5.140625" style="585" customWidth="1"/>
    <col min="770" max="770" width="16" style="585" customWidth="1"/>
    <col min="771" max="771" width="11.5703125" style="585" customWidth="1"/>
    <col min="772" max="772" width="19.7109375" style="585" customWidth="1"/>
    <col min="773" max="776" width="14.42578125" style="585" customWidth="1"/>
    <col min="777" max="777" width="5.28515625" style="585" customWidth="1"/>
    <col min="778" max="1024" width="12.7109375" style="585"/>
    <col min="1025" max="1025" width="5.140625" style="585" customWidth="1"/>
    <col min="1026" max="1026" width="16" style="585" customWidth="1"/>
    <col min="1027" max="1027" width="11.5703125" style="585" customWidth="1"/>
    <col min="1028" max="1028" width="19.7109375" style="585" customWidth="1"/>
    <col min="1029" max="1032" width="14.42578125" style="585" customWidth="1"/>
    <col min="1033" max="1033" width="5.28515625" style="585" customWidth="1"/>
    <col min="1034" max="1280" width="12.7109375" style="585"/>
    <col min="1281" max="1281" width="5.140625" style="585" customWidth="1"/>
    <col min="1282" max="1282" width="16" style="585" customWidth="1"/>
    <col min="1283" max="1283" width="11.5703125" style="585" customWidth="1"/>
    <col min="1284" max="1284" width="19.7109375" style="585" customWidth="1"/>
    <col min="1285" max="1288" width="14.42578125" style="585" customWidth="1"/>
    <col min="1289" max="1289" width="5.28515625" style="585" customWidth="1"/>
    <col min="1290" max="1536" width="12.7109375" style="585"/>
    <col min="1537" max="1537" width="5.140625" style="585" customWidth="1"/>
    <col min="1538" max="1538" width="16" style="585" customWidth="1"/>
    <col min="1539" max="1539" width="11.5703125" style="585" customWidth="1"/>
    <col min="1540" max="1540" width="19.7109375" style="585" customWidth="1"/>
    <col min="1541" max="1544" width="14.42578125" style="585" customWidth="1"/>
    <col min="1545" max="1545" width="5.28515625" style="585" customWidth="1"/>
    <col min="1546" max="1792" width="12.7109375" style="585"/>
    <col min="1793" max="1793" width="5.140625" style="585" customWidth="1"/>
    <col min="1794" max="1794" width="16" style="585" customWidth="1"/>
    <col min="1795" max="1795" width="11.5703125" style="585" customWidth="1"/>
    <col min="1796" max="1796" width="19.7109375" style="585" customWidth="1"/>
    <col min="1797" max="1800" width="14.42578125" style="585" customWidth="1"/>
    <col min="1801" max="1801" width="5.28515625" style="585" customWidth="1"/>
    <col min="1802" max="2048" width="12.7109375" style="585"/>
    <col min="2049" max="2049" width="5.140625" style="585" customWidth="1"/>
    <col min="2050" max="2050" width="16" style="585" customWidth="1"/>
    <col min="2051" max="2051" width="11.5703125" style="585" customWidth="1"/>
    <col min="2052" max="2052" width="19.7109375" style="585" customWidth="1"/>
    <col min="2053" max="2056" width="14.42578125" style="585" customWidth="1"/>
    <col min="2057" max="2057" width="5.28515625" style="585" customWidth="1"/>
    <col min="2058" max="2304" width="12.7109375" style="585"/>
    <col min="2305" max="2305" width="5.140625" style="585" customWidth="1"/>
    <col min="2306" max="2306" width="16" style="585" customWidth="1"/>
    <col min="2307" max="2307" width="11.5703125" style="585" customWidth="1"/>
    <col min="2308" max="2308" width="19.7109375" style="585" customWidth="1"/>
    <col min="2309" max="2312" width="14.42578125" style="585" customWidth="1"/>
    <col min="2313" max="2313" width="5.28515625" style="585" customWidth="1"/>
    <col min="2314" max="2560" width="12.7109375" style="585"/>
    <col min="2561" max="2561" width="5.140625" style="585" customWidth="1"/>
    <col min="2562" max="2562" width="16" style="585" customWidth="1"/>
    <col min="2563" max="2563" width="11.5703125" style="585" customWidth="1"/>
    <col min="2564" max="2564" width="19.7109375" style="585" customWidth="1"/>
    <col min="2565" max="2568" width="14.42578125" style="585" customWidth="1"/>
    <col min="2569" max="2569" width="5.28515625" style="585" customWidth="1"/>
    <col min="2570" max="2816" width="12.7109375" style="585"/>
    <col min="2817" max="2817" width="5.140625" style="585" customWidth="1"/>
    <col min="2818" max="2818" width="16" style="585" customWidth="1"/>
    <col min="2819" max="2819" width="11.5703125" style="585" customWidth="1"/>
    <col min="2820" max="2820" width="19.7109375" style="585" customWidth="1"/>
    <col min="2821" max="2824" width="14.42578125" style="585" customWidth="1"/>
    <col min="2825" max="2825" width="5.28515625" style="585" customWidth="1"/>
    <col min="2826" max="3072" width="12.7109375" style="585"/>
    <col min="3073" max="3073" width="5.140625" style="585" customWidth="1"/>
    <col min="3074" max="3074" width="16" style="585" customWidth="1"/>
    <col min="3075" max="3075" width="11.5703125" style="585" customWidth="1"/>
    <col min="3076" max="3076" width="19.7109375" style="585" customWidth="1"/>
    <col min="3077" max="3080" width="14.42578125" style="585" customWidth="1"/>
    <col min="3081" max="3081" width="5.28515625" style="585" customWidth="1"/>
    <col min="3082" max="3328" width="12.7109375" style="585"/>
    <col min="3329" max="3329" width="5.140625" style="585" customWidth="1"/>
    <col min="3330" max="3330" width="16" style="585" customWidth="1"/>
    <col min="3331" max="3331" width="11.5703125" style="585" customWidth="1"/>
    <col min="3332" max="3332" width="19.7109375" style="585" customWidth="1"/>
    <col min="3333" max="3336" width="14.42578125" style="585" customWidth="1"/>
    <col min="3337" max="3337" width="5.28515625" style="585" customWidth="1"/>
    <col min="3338" max="3584" width="12.7109375" style="585"/>
    <col min="3585" max="3585" width="5.140625" style="585" customWidth="1"/>
    <col min="3586" max="3586" width="16" style="585" customWidth="1"/>
    <col min="3587" max="3587" width="11.5703125" style="585" customWidth="1"/>
    <col min="3588" max="3588" width="19.7109375" style="585" customWidth="1"/>
    <col min="3589" max="3592" width="14.42578125" style="585" customWidth="1"/>
    <col min="3593" max="3593" width="5.28515625" style="585" customWidth="1"/>
    <col min="3594" max="3840" width="12.7109375" style="585"/>
    <col min="3841" max="3841" width="5.140625" style="585" customWidth="1"/>
    <col min="3842" max="3842" width="16" style="585" customWidth="1"/>
    <col min="3843" max="3843" width="11.5703125" style="585" customWidth="1"/>
    <col min="3844" max="3844" width="19.7109375" style="585" customWidth="1"/>
    <col min="3845" max="3848" width="14.42578125" style="585" customWidth="1"/>
    <col min="3849" max="3849" width="5.28515625" style="585" customWidth="1"/>
    <col min="3850" max="4096" width="12.7109375" style="585"/>
    <col min="4097" max="4097" width="5.140625" style="585" customWidth="1"/>
    <col min="4098" max="4098" width="16" style="585" customWidth="1"/>
    <col min="4099" max="4099" width="11.5703125" style="585" customWidth="1"/>
    <col min="4100" max="4100" width="19.7109375" style="585" customWidth="1"/>
    <col min="4101" max="4104" width="14.42578125" style="585" customWidth="1"/>
    <col min="4105" max="4105" width="5.28515625" style="585" customWidth="1"/>
    <col min="4106" max="4352" width="12.7109375" style="585"/>
    <col min="4353" max="4353" width="5.140625" style="585" customWidth="1"/>
    <col min="4354" max="4354" width="16" style="585" customWidth="1"/>
    <col min="4355" max="4355" width="11.5703125" style="585" customWidth="1"/>
    <col min="4356" max="4356" width="19.7109375" style="585" customWidth="1"/>
    <col min="4357" max="4360" width="14.42578125" style="585" customWidth="1"/>
    <col min="4361" max="4361" width="5.28515625" style="585" customWidth="1"/>
    <col min="4362" max="4608" width="12.7109375" style="585"/>
    <col min="4609" max="4609" width="5.140625" style="585" customWidth="1"/>
    <col min="4610" max="4610" width="16" style="585" customWidth="1"/>
    <col min="4611" max="4611" width="11.5703125" style="585" customWidth="1"/>
    <col min="4612" max="4612" width="19.7109375" style="585" customWidth="1"/>
    <col min="4613" max="4616" width="14.42578125" style="585" customWidth="1"/>
    <col min="4617" max="4617" width="5.28515625" style="585" customWidth="1"/>
    <col min="4618" max="4864" width="12.7109375" style="585"/>
    <col min="4865" max="4865" width="5.140625" style="585" customWidth="1"/>
    <col min="4866" max="4866" width="16" style="585" customWidth="1"/>
    <col min="4867" max="4867" width="11.5703125" style="585" customWidth="1"/>
    <col min="4868" max="4868" width="19.7109375" style="585" customWidth="1"/>
    <col min="4869" max="4872" width="14.42578125" style="585" customWidth="1"/>
    <col min="4873" max="4873" width="5.28515625" style="585" customWidth="1"/>
    <col min="4874" max="5120" width="12.7109375" style="585"/>
    <col min="5121" max="5121" width="5.140625" style="585" customWidth="1"/>
    <col min="5122" max="5122" width="16" style="585" customWidth="1"/>
    <col min="5123" max="5123" width="11.5703125" style="585" customWidth="1"/>
    <col min="5124" max="5124" width="19.7109375" style="585" customWidth="1"/>
    <col min="5125" max="5128" width="14.42578125" style="585" customWidth="1"/>
    <col min="5129" max="5129" width="5.28515625" style="585" customWidth="1"/>
    <col min="5130" max="5376" width="12.7109375" style="585"/>
    <col min="5377" max="5377" width="5.140625" style="585" customWidth="1"/>
    <col min="5378" max="5378" width="16" style="585" customWidth="1"/>
    <col min="5379" max="5379" width="11.5703125" style="585" customWidth="1"/>
    <col min="5380" max="5380" width="19.7109375" style="585" customWidth="1"/>
    <col min="5381" max="5384" width="14.42578125" style="585" customWidth="1"/>
    <col min="5385" max="5385" width="5.28515625" style="585" customWidth="1"/>
    <col min="5386" max="5632" width="12.7109375" style="585"/>
    <col min="5633" max="5633" width="5.140625" style="585" customWidth="1"/>
    <col min="5634" max="5634" width="16" style="585" customWidth="1"/>
    <col min="5635" max="5635" width="11.5703125" style="585" customWidth="1"/>
    <col min="5636" max="5636" width="19.7109375" style="585" customWidth="1"/>
    <col min="5637" max="5640" width="14.42578125" style="585" customWidth="1"/>
    <col min="5641" max="5641" width="5.28515625" style="585" customWidth="1"/>
    <col min="5642" max="5888" width="12.7109375" style="585"/>
    <col min="5889" max="5889" width="5.140625" style="585" customWidth="1"/>
    <col min="5890" max="5890" width="16" style="585" customWidth="1"/>
    <col min="5891" max="5891" width="11.5703125" style="585" customWidth="1"/>
    <col min="5892" max="5892" width="19.7109375" style="585" customWidth="1"/>
    <col min="5893" max="5896" width="14.42578125" style="585" customWidth="1"/>
    <col min="5897" max="5897" width="5.28515625" style="585" customWidth="1"/>
    <col min="5898" max="6144" width="12.7109375" style="585"/>
    <col min="6145" max="6145" width="5.140625" style="585" customWidth="1"/>
    <col min="6146" max="6146" width="16" style="585" customWidth="1"/>
    <col min="6147" max="6147" width="11.5703125" style="585" customWidth="1"/>
    <col min="6148" max="6148" width="19.7109375" style="585" customWidth="1"/>
    <col min="6149" max="6152" width="14.42578125" style="585" customWidth="1"/>
    <col min="6153" max="6153" width="5.28515625" style="585" customWidth="1"/>
    <col min="6154" max="6400" width="12.7109375" style="585"/>
    <col min="6401" max="6401" width="5.140625" style="585" customWidth="1"/>
    <col min="6402" max="6402" width="16" style="585" customWidth="1"/>
    <col min="6403" max="6403" width="11.5703125" style="585" customWidth="1"/>
    <col min="6404" max="6404" width="19.7109375" style="585" customWidth="1"/>
    <col min="6405" max="6408" width="14.42578125" style="585" customWidth="1"/>
    <col min="6409" max="6409" width="5.28515625" style="585" customWidth="1"/>
    <col min="6410" max="6656" width="12.7109375" style="585"/>
    <col min="6657" max="6657" width="5.140625" style="585" customWidth="1"/>
    <col min="6658" max="6658" width="16" style="585" customWidth="1"/>
    <col min="6659" max="6659" width="11.5703125" style="585" customWidth="1"/>
    <col min="6660" max="6660" width="19.7109375" style="585" customWidth="1"/>
    <col min="6661" max="6664" width="14.42578125" style="585" customWidth="1"/>
    <col min="6665" max="6665" width="5.28515625" style="585" customWidth="1"/>
    <col min="6666" max="6912" width="12.7109375" style="585"/>
    <col min="6913" max="6913" width="5.140625" style="585" customWidth="1"/>
    <col min="6914" max="6914" width="16" style="585" customWidth="1"/>
    <col min="6915" max="6915" width="11.5703125" style="585" customWidth="1"/>
    <col min="6916" max="6916" width="19.7109375" style="585" customWidth="1"/>
    <col min="6917" max="6920" width="14.42578125" style="585" customWidth="1"/>
    <col min="6921" max="6921" width="5.28515625" style="585" customWidth="1"/>
    <col min="6922" max="7168" width="12.7109375" style="585"/>
    <col min="7169" max="7169" width="5.140625" style="585" customWidth="1"/>
    <col min="7170" max="7170" width="16" style="585" customWidth="1"/>
    <col min="7171" max="7171" width="11.5703125" style="585" customWidth="1"/>
    <col min="7172" max="7172" width="19.7109375" style="585" customWidth="1"/>
    <col min="7173" max="7176" width="14.42578125" style="585" customWidth="1"/>
    <col min="7177" max="7177" width="5.28515625" style="585" customWidth="1"/>
    <col min="7178" max="7424" width="12.7109375" style="585"/>
    <col min="7425" max="7425" width="5.140625" style="585" customWidth="1"/>
    <col min="7426" max="7426" width="16" style="585" customWidth="1"/>
    <col min="7427" max="7427" width="11.5703125" style="585" customWidth="1"/>
    <col min="7428" max="7428" width="19.7109375" style="585" customWidth="1"/>
    <col min="7429" max="7432" width="14.42578125" style="585" customWidth="1"/>
    <col min="7433" max="7433" width="5.28515625" style="585" customWidth="1"/>
    <col min="7434" max="7680" width="12.7109375" style="585"/>
    <col min="7681" max="7681" width="5.140625" style="585" customWidth="1"/>
    <col min="7682" max="7682" width="16" style="585" customWidth="1"/>
    <col min="7683" max="7683" width="11.5703125" style="585" customWidth="1"/>
    <col min="7684" max="7684" width="19.7109375" style="585" customWidth="1"/>
    <col min="7685" max="7688" width="14.42578125" style="585" customWidth="1"/>
    <col min="7689" max="7689" width="5.28515625" style="585" customWidth="1"/>
    <col min="7690" max="7936" width="12.7109375" style="585"/>
    <col min="7937" max="7937" width="5.140625" style="585" customWidth="1"/>
    <col min="7938" max="7938" width="16" style="585" customWidth="1"/>
    <col min="7939" max="7939" width="11.5703125" style="585" customWidth="1"/>
    <col min="7940" max="7940" width="19.7109375" style="585" customWidth="1"/>
    <col min="7941" max="7944" width="14.42578125" style="585" customWidth="1"/>
    <col min="7945" max="7945" width="5.28515625" style="585" customWidth="1"/>
    <col min="7946" max="8192" width="12.7109375" style="585"/>
    <col min="8193" max="8193" width="5.140625" style="585" customWidth="1"/>
    <col min="8194" max="8194" width="16" style="585" customWidth="1"/>
    <col min="8195" max="8195" width="11.5703125" style="585" customWidth="1"/>
    <col min="8196" max="8196" width="19.7109375" style="585" customWidth="1"/>
    <col min="8197" max="8200" width="14.42578125" style="585" customWidth="1"/>
    <col min="8201" max="8201" width="5.28515625" style="585" customWidth="1"/>
    <col min="8202" max="8448" width="12.7109375" style="585"/>
    <col min="8449" max="8449" width="5.140625" style="585" customWidth="1"/>
    <col min="8450" max="8450" width="16" style="585" customWidth="1"/>
    <col min="8451" max="8451" width="11.5703125" style="585" customWidth="1"/>
    <col min="8452" max="8452" width="19.7109375" style="585" customWidth="1"/>
    <col min="8453" max="8456" width="14.42578125" style="585" customWidth="1"/>
    <col min="8457" max="8457" width="5.28515625" style="585" customWidth="1"/>
    <col min="8458" max="8704" width="12.7109375" style="585"/>
    <col min="8705" max="8705" width="5.140625" style="585" customWidth="1"/>
    <col min="8706" max="8706" width="16" style="585" customWidth="1"/>
    <col min="8707" max="8707" width="11.5703125" style="585" customWidth="1"/>
    <col min="8708" max="8708" width="19.7109375" style="585" customWidth="1"/>
    <col min="8709" max="8712" width="14.42578125" style="585" customWidth="1"/>
    <col min="8713" max="8713" width="5.28515625" style="585" customWidth="1"/>
    <col min="8714" max="8960" width="12.7109375" style="585"/>
    <col min="8961" max="8961" width="5.140625" style="585" customWidth="1"/>
    <col min="8962" max="8962" width="16" style="585" customWidth="1"/>
    <col min="8963" max="8963" width="11.5703125" style="585" customWidth="1"/>
    <col min="8964" max="8964" width="19.7109375" style="585" customWidth="1"/>
    <col min="8965" max="8968" width="14.42578125" style="585" customWidth="1"/>
    <col min="8969" max="8969" width="5.28515625" style="585" customWidth="1"/>
    <col min="8970" max="9216" width="12.7109375" style="585"/>
    <col min="9217" max="9217" width="5.140625" style="585" customWidth="1"/>
    <col min="9218" max="9218" width="16" style="585" customWidth="1"/>
    <col min="9219" max="9219" width="11.5703125" style="585" customWidth="1"/>
    <col min="9220" max="9220" width="19.7109375" style="585" customWidth="1"/>
    <col min="9221" max="9224" width="14.42578125" style="585" customWidth="1"/>
    <col min="9225" max="9225" width="5.28515625" style="585" customWidth="1"/>
    <col min="9226" max="9472" width="12.7109375" style="585"/>
    <col min="9473" max="9473" width="5.140625" style="585" customWidth="1"/>
    <col min="9474" max="9474" width="16" style="585" customWidth="1"/>
    <col min="9475" max="9475" width="11.5703125" style="585" customWidth="1"/>
    <col min="9476" max="9476" width="19.7109375" style="585" customWidth="1"/>
    <col min="9477" max="9480" width="14.42578125" style="585" customWidth="1"/>
    <col min="9481" max="9481" width="5.28515625" style="585" customWidth="1"/>
    <col min="9482" max="9728" width="12.7109375" style="585"/>
    <col min="9729" max="9729" width="5.140625" style="585" customWidth="1"/>
    <col min="9730" max="9730" width="16" style="585" customWidth="1"/>
    <col min="9731" max="9731" width="11.5703125" style="585" customWidth="1"/>
    <col min="9732" max="9732" width="19.7109375" style="585" customWidth="1"/>
    <col min="9733" max="9736" width="14.42578125" style="585" customWidth="1"/>
    <col min="9737" max="9737" width="5.28515625" style="585" customWidth="1"/>
    <col min="9738" max="9984" width="12.7109375" style="585"/>
    <col min="9985" max="9985" width="5.140625" style="585" customWidth="1"/>
    <col min="9986" max="9986" width="16" style="585" customWidth="1"/>
    <col min="9987" max="9987" width="11.5703125" style="585" customWidth="1"/>
    <col min="9988" max="9988" width="19.7109375" style="585" customWidth="1"/>
    <col min="9989" max="9992" width="14.42578125" style="585" customWidth="1"/>
    <col min="9993" max="9993" width="5.28515625" style="585" customWidth="1"/>
    <col min="9994" max="10240" width="12.7109375" style="585"/>
    <col min="10241" max="10241" width="5.140625" style="585" customWidth="1"/>
    <col min="10242" max="10242" width="16" style="585" customWidth="1"/>
    <col min="10243" max="10243" width="11.5703125" style="585" customWidth="1"/>
    <col min="10244" max="10244" width="19.7109375" style="585" customWidth="1"/>
    <col min="10245" max="10248" width="14.42578125" style="585" customWidth="1"/>
    <col min="10249" max="10249" width="5.28515625" style="585" customWidth="1"/>
    <col min="10250" max="10496" width="12.7109375" style="585"/>
    <col min="10497" max="10497" width="5.140625" style="585" customWidth="1"/>
    <col min="10498" max="10498" width="16" style="585" customWidth="1"/>
    <col min="10499" max="10499" width="11.5703125" style="585" customWidth="1"/>
    <col min="10500" max="10500" width="19.7109375" style="585" customWidth="1"/>
    <col min="10501" max="10504" width="14.42578125" style="585" customWidth="1"/>
    <col min="10505" max="10505" width="5.28515625" style="585" customWidth="1"/>
    <col min="10506" max="10752" width="12.7109375" style="585"/>
    <col min="10753" max="10753" width="5.140625" style="585" customWidth="1"/>
    <col min="10754" max="10754" width="16" style="585" customWidth="1"/>
    <col min="10755" max="10755" width="11.5703125" style="585" customWidth="1"/>
    <col min="10756" max="10756" width="19.7109375" style="585" customWidth="1"/>
    <col min="10757" max="10760" width="14.42578125" style="585" customWidth="1"/>
    <col min="10761" max="10761" width="5.28515625" style="585" customWidth="1"/>
    <col min="10762" max="11008" width="12.7109375" style="585"/>
    <col min="11009" max="11009" width="5.140625" style="585" customWidth="1"/>
    <col min="11010" max="11010" width="16" style="585" customWidth="1"/>
    <col min="11011" max="11011" width="11.5703125" style="585" customWidth="1"/>
    <col min="11012" max="11012" width="19.7109375" style="585" customWidth="1"/>
    <col min="11013" max="11016" width="14.42578125" style="585" customWidth="1"/>
    <col min="11017" max="11017" width="5.28515625" style="585" customWidth="1"/>
    <col min="11018" max="11264" width="12.7109375" style="585"/>
    <col min="11265" max="11265" width="5.140625" style="585" customWidth="1"/>
    <col min="11266" max="11266" width="16" style="585" customWidth="1"/>
    <col min="11267" max="11267" width="11.5703125" style="585" customWidth="1"/>
    <col min="11268" max="11268" width="19.7109375" style="585" customWidth="1"/>
    <col min="11269" max="11272" width="14.42578125" style="585" customWidth="1"/>
    <col min="11273" max="11273" width="5.28515625" style="585" customWidth="1"/>
    <col min="11274" max="11520" width="12.7109375" style="585"/>
    <col min="11521" max="11521" width="5.140625" style="585" customWidth="1"/>
    <col min="11522" max="11522" width="16" style="585" customWidth="1"/>
    <col min="11523" max="11523" width="11.5703125" style="585" customWidth="1"/>
    <col min="11524" max="11524" width="19.7109375" style="585" customWidth="1"/>
    <col min="11525" max="11528" width="14.42578125" style="585" customWidth="1"/>
    <col min="11529" max="11529" width="5.28515625" style="585" customWidth="1"/>
    <col min="11530" max="11776" width="12.7109375" style="585"/>
    <col min="11777" max="11777" width="5.140625" style="585" customWidth="1"/>
    <col min="11778" max="11778" width="16" style="585" customWidth="1"/>
    <col min="11779" max="11779" width="11.5703125" style="585" customWidth="1"/>
    <col min="11780" max="11780" width="19.7109375" style="585" customWidth="1"/>
    <col min="11781" max="11784" width="14.42578125" style="585" customWidth="1"/>
    <col min="11785" max="11785" width="5.28515625" style="585" customWidth="1"/>
    <col min="11786" max="12032" width="12.7109375" style="585"/>
    <col min="12033" max="12033" width="5.140625" style="585" customWidth="1"/>
    <col min="12034" max="12034" width="16" style="585" customWidth="1"/>
    <col min="12035" max="12035" width="11.5703125" style="585" customWidth="1"/>
    <col min="12036" max="12036" width="19.7109375" style="585" customWidth="1"/>
    <col min="12037" max="12040" width="14.42578125" style="585" customWidth="1"/>
    <col min="12041" max="12041" width="5.28515625" style="585" customWidth="1"/>
    <col min="12042" max="12288" width="12.7109375" style="585"/>
    <col min="12289" max="12289" width="5.140625" style="585" customWidth="1"/>
    <col min="12290" max="12290" width="16" style="585" customWidth="1"/>
    <col min="12291" max="12291" width="11.5703125" style="585" customWidth="1"/>
    <col min="12292" max="12292" width="19.7109375" style="585" customWidth="1"/>
    <col min="12293" max="12296" width="14.42578125" style="585" customWidth="1"/>
    <col min="12297" max="12297" width="5.28515625" style="585" customWidth="1"/>
    <col min="12298" max="12544" width="12.7109375" style="585"/>
    <col min="12545" max="12545" width="5.140625" style="585" customWidth="1"/>
    <col min="12546" max="12546" width="16" style="585" customWidth="1"/>
    <col min="12547" max="12547" width="11.5703125" style="585" customWidth="1"/>
    <col min="12548" max="12548" width="19.7109375" style="585" customWidth="1"/>
    <col min="12549" max="12552" width="14.42578125" style="585" customWidth="1"/>
    <col min="12553" max="12553" width="5.28515625" style="585" customWidth="1"/>
    <col min="12554" max="12800" width="12.7109375" style="585"/>
    <col min="12801" max="12801" width="5.140625" style="585" customWidth="1"/>
    <col min="12802" max="12802" width="16" style="585" customWidth="1"/>
    <col min="12803" max="12803" width="11.5703125" style="585" customWidth="1"/>
    <col min="12804" max="12804" width="19.7109375" style="585" customWidth="1"/>
    <col min="12805" max="12808" width="14.42578125" style="585" customWidth="1"/>
    <col min="12809" max="12809" width="5.28515625" style="585" customWidth="1"/>
    <col min="12810" max="13056" width="12.7109375" style="585"/>
    <col min="13057" max="13057" width="5.140625" style="585" customWidth="1"/>
    <col min="13058" max="13058" width="16" style="585" customWidth="1"/>
    <col min="13059" max="13059" width="11.5703125" style="585" customWidth="1"/>
    <col min="13060" max="13060" width="19.7109375" style="585" customWidth="1"/>
    <col min="13061" max="13064" width="14.42578125" style="585" customWidth="1"/>
    <col min="13065" max="13065" width="5.28515625" style="585" customWidth="1"/>
    <col min="13066" max="13312" width="12.7109375" style="585"/>
    <col min="13313" max="13313" width="5.140625" style="585" customWidth="1"/>
    <col min="13314" max="13314" width="16" style="585" customWidth="1"/>
    <col min="13315" max="13315" width="11.5703125" style="585" customWidth="1"/>
    <col min="13316" max="13316" width="19.7109375" style="585" customWidth="1"/>
    <col min="13317" max="13320" width="14.42578125" style="585" customWidth="1"/>
    <col min="13321" max="13321" width="5.28515625" style="585" customWidth="1"/>
    <col min="13322" max="13568" width="12.7109375" style="585"/>
    <col min="13569" max="13569" width="5.140625" style="585" customWidth="1"/>
    <col min="13570" max="13570" width="16" style="585" customWidth="1"/>
    <col min="13571" max="13571" width="11.5703125" style="585" customWidth="1"/>
    <col min="13572" max="13572" width="19.7109375" style="585" customWidth="1"/>
    <col min="13573" max="13576" width="14.42578125" style="585" customWidth="1"/>
    <col min="13577" max="13577" width="5.28515625" style="585" customWidth="1"/>
    <col min="13578" max="13824" width="12.7109375" style="585"/>
    <col min="13825" max="13825" width="5.140625" style="585" customWidth="1"/>
    <col min="13826" max="13826" width="16" style="585" customWidth="1"/>
    <col min="13827" max="13827" width="11.5703125" style="585" customWidth="1"/>
    <col min="13828" max="13828" width="19.7109375" style="585" customWidth="1"/>
    <col min="13829" max="13832" width="14.42578125" style="585" customWidth="1"/>
    <col min="13833" max="13833" width="5.28515625" style="585" customWidth="1"/>
    <col min="13834" max="14080" width="12.7109375" style="585"/>
    <col min="14081" max="14081" width="5.140625" style="585" customWidth="1"/>
    <col min="14082" max="14082" width="16" style="585" customWidth="1"/>
    <col min="14083" max="14083" width="11.5703125" style="585" customWidth="1"/>
    <col min="14084" max="14084" width="19.7109375" style="585" customWidth="1"/>
    <col min="14085" max="14088" width="14.42578125" style="585" customWidth="1"/>
    <col min="14089" max="14089" width="5.28515625" style="585" customWidth="1"/>
    <col min="14090" max="14336" width="12.7109375" style="585"/>
    <col min="14337" max="14337" width="5.140625" style="585" customWidth="1"/>
    <col min="14338" max="14338" width="16" style="585" customWidth="1"/>
    <col min="14339" max="14339" width="11.5703125" style="585" customWidth="1"/>
    <col min="14340" max="14340" width="19.7109375" style="585" customWidth="1"/>
    <col min="14341" max="14344" width="14.42578125" style="585" customWidth="1"/>
    <col min="14345" max="14345" width="5.28515625" style="585" customWidth="1"/>
    <col min="14346" max="14592" width="12.7109375" style="585"/>
    <col min="14593" max="14593" width="5.140625" style="585" customWidth="1"/>
    <col min="14594" max="14594" width="16" style="585" customWidth="1"/>
    <col min="14595" max="14595" width="11.5703125" style="585" customWidth="1"/>
    <col min="14596" max="14596" width="19.7109375" style="585" customWidth="1"/>
    <col min="14597" max="14600" width="14.42578125" style="585" customWidth="1"/>
    <col min="14601" max="14601" width="5.28515625" style="585" customWidth="1"/>
    <col min="14602" max="14848" width="12.7109375" style="585"/>
    <col min="14849" max="14849" width="5.140625" style="585" customWidth="1"/>
    <col min="14850" max="14850" width="16" style="585" customWidth="1"/>
    <col min="14851" max="14851" width="11.5703125" style="585" customWidth="1"/>
    <col min="14852" max="14852" width="19.7109375" style="585" customWidth="1"/>
    <col min="14853" max="14856" width="14.42578125" style="585" customWidth="1"/>
    <col min="14857" max="14857" width="5.28515625" style="585" customWidth="1"/>
    <col min="14858" max="15104" width="12.7109375" style="585"/>
    <col min="15105" max="15105" width="5.140625" style="585" customWidth="1"/>
    <col min="15106" max="15106" width="16" style="585" customWidth="1"/>
    <col min="15107" max="15107" width="11.5703125" style="585" customWidth="1"/>
    <col min="15108" max="15108" width="19.7109375" style="585" customWidth="1"/>
    <col min="15109" max="15112" width="14.42578125" style="585" customWidth="1"/>
    <col min="15113" max="15113" width="5.28515625" style="585" customWidth="1"/>
    <col min="15114" max="15360" width="12.7109375" style="585"/>
    <col min="15361" max="15361" width="5.140625" style="585" customWidth="1"/>
    <col min="15362" max="15362" width="16" style="585" customWidth="1"/>
    <col min="15363" max="15363" width="11.5703125" style="585" customWidth="1"/>
    <col min="15364" max="15364" width="19.7109375" style="585" customWidth="1"/>
    <col min="15365" max="15368" width="14.42578125" style="585" customWidth="1"/>
    <col min="15369" max="15369" width="5.28515625" style="585" customWidth="1"/>
    <col min="15370" max="15616" width="12.7109375" style="585"/>
    <col min="15617" max="15617" width="5.140625" style="585" customWidth="1"/>
    <col min="15618" max="15618" width="16" style="585" customWidth="1"/>
    <col min="15619" max="15619" width="11.5703125" style="585" customWidth="1"/>
    <col min="15620" max="15620" width="19.7109375" style="585" customWidth="1"/>
    <col min="15621" max="15624" width="14.42578125" style="585" customWidth="1"/>
    <col min="15625" max="15625" width="5.28515625" style="585" customWidth="1"/>
    <col min="15626" max="15872" width="12.7109375" style="585"/>
    <col min="15873" max="15873" width="5.140625" style="585" customWidth="1"/>
    <col min="15874" max="15874" width="16" style="585" customWidth="1"/>
    <col min="15875" max="15875" width="11.5703125" style="585" customWidth="1"/>
    <col min="15876" max="15876" width="19.7109375" style="585" customWidth="1"/>
    <col min="15877" max="15880" width="14.42578125" style="585" customWidth="1"/>
    <col min="15881" max="15881" width="5.28515625" style="585" customWidth="1"/>
    <col min="15882" max="16128" width="12.7109375" style="585"/>
    <col min="16129" max="16129" width="5.140625" style="585" customWidth="1"/>
    <col min="16130" max="16130" width="16" style="585" customWidth="1"/>
    <col min="16131" max="16131" width="11.5703125" style="585" customWidth="1"/>
    <col min="16132" max="16132" width="19.7109375" style="585" customWidth="1"/>
    <col min="16133" max="16136" width="14.42578125" style="585" customWidth="1"/>
    <col min="16137" max="16137" width="5.28515625" style="585" customWidth="1"/>
    <col min="16138" max="16384" width="12.7109375" style="585"/>
  </cols>
  <sheetData>
    <row r="1" spans="1:244" s="581" customFormat="1" ht="36.75" customHeight="1" x14ac:dyDescent="0.2">
      <c r="B1" s="956" t="s">
        <v>78</v>
      </c>
      <c r="C1" s="956"/>
      <c r="D1" s="956"/>
      <c r="E1" s="956"/>
      <c r="F1" s="956"/>
      <c r="G1" s="956"/>
      <c r="H1" s="956"/>
      <c r="I1" s="582"/>
    </row>
    <row r="2" spans="1:244" s="581" customFormat="1" ht="21.75" customHeight="1" thickBot="1" x14ac:dyDescent="0.25">
      <c r="B2" s="583"/>
      <c r="C2" s="583"/>
      <c r="D2" s="583"/>
      <c r="E2" s="583"/>
      <c r="F2" s="583"/>
      <c r="G2" s="583"/>
      <c r="H2" s="583"/>
    </row>
    <row r="3" spans="1:244" ht="22.15" customHeight="1" thickTop="1" thickBot="1" x14ac:dyDescent="0.25">
      <c r="A3" s="581"/>
      <c r="B3" s="584"/>
      <c r="C3" s="584"/>
      <c r="D3" s="584"/>
      <c r="E3" s="1065">
        <v>2002</v>
      </c>
      <c r="F3" s="1066"/>
      <c r="G3" s="1066"/>
      <c r="H3" s="1067"/>
    </row>
    <row r="4" spans="1:244" ht="15.75" customHeight="1" thickTop="1" x14ac:dyDescent="0.2">
      <c r="A4" s="581"/>
      <c r="B4" s="1068" t="s">
        <v>32</v>
      </c>
      <c r="C4" s="1070" t="s">
        <v>33</v>
      </c>
      <c r="D4" s="1072" t="s">
        <v>34</v>
      </c>
      <c r="E4" s="1074" t="s">
        <v>35</v>
      </c>
      <c r="F4" s="1075"/>
      <c r="G4" s="1076" t="s">
        <v>36</v>
      </c>
      <c r="H4" s="1077"/>
    </row>
    <row r="5" spans="1:244" ht="89.25" customHeight="1" thickBot="1" x14ac:dyDescent="0.25">
      <c r="A5" s="581"/>
      <c r="B5" s="1069"/>
      <c r="C5" s="1071"/>
      <c r="D5" s="1073"/>
      <c r="E5" s="19" t="s">
        <v>50</v>
      </c>
      <c r="F5" s="17" t="s">
        <v>68</v>
      </c>
      <c r="G5" s="17" t="s">
        <v>39</v>
      </c>
      <c r="H5" s="511" t="s">
        <v>40</v>
      </c>
    </row>
    <row r="6" spans="1:244" ht="14.25" customHeight="1" thickTop="1" x14ac:dyDescent="0.2">
      <c r="A6" s="581"/>
      <c r="B6" s="1058" t="s">
        <v>41</v>
      </c>
      <c r="C6" s="1061" t="s">
        <v>42</v>
      </c>
      <c r="D6" s="586" t="s">
        <v>43</v>
      </c>
      <c r="E6" s="587">
        <v>211977.23991</v>
      </c>
      <c r="F6" s="588">
        <v>197416.77559999996</v>
      </c>
      <c r="G6" s="351"/>
      <c r="H6" s="589">
        <v>22052.2821</v>
      </c>
    </row>
    <row r="7" spans="1:244" x14ac:dyDescent="0.2">
      <c r="A7" s="581"/>
      <c r="B7" s="1058"/>
      <c r="C7" s="1061"/>
      <c r="D7" s="590" t="s">
        <v>44</v>
      </c>
      <c r="E7" s="591">
        <v>9.4817899999999984</v>
      </c>
      <c r="F7" s="592">
        <v>9.4817899999999984</v>
      </c>
      <c r="G7" s="357"/>
      <c r="H7" s="593">
        <v>0.38700000000000001</v>
      </c>
    </row>
    <row r="8" spans="1:244" s="595" customFormat="1" x14ac:dyDescent="0.2">
      <c r="A8" s="594"/>
      <c r="B8" s="1058"/>
      <c r="C8" s="1061"/>
      <c r="D8" s="590" t="s">
        <v>45</v>
      </c>
      <c r="E8" s="591">
        <v>129690.81752000001</v>
      </c>
      <c r="F8" s="592">
        <v>128322.44587000001</v>
      </c>
      <c r="G8" s="357"/>
      <c r="H8" s="593">
        <v>198450.15582000013</v>
      </c>
      <c r="I8" s="594"/>
    </row>
    <row r="9" spans="1:244" s="595" customFormat="1" x14ac:dyDescent="0.2">
      <c r="A9" s="594"/>
      <c r="B9" s="1058"/>
      <c r="C9" s="1061"/>
      <c r="D9" s="596" t="s">
        <v>79</v>
      </c>
      <c r="E9" s="597"/>
      <c r="F9" s="598"/>
      <c r="G9" s="363"/>
      <c r="H9" s="599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595" customFormat="1" x14ac:dyDescent="0.2">
      <c r="A10" s="594"/>
      <c r="B10" s="1058"/>
      <c r="C10" s="1062"/>
      <c r="D10" s="282" t="s">
        <v>48</v>
      </c>
      <c r="E10" s="600">
        <v>341677.53922000004</v>
      </c>
      <c r="F10" s="601">
        <v>325748.70325999998</v>
      </c>
      <c r="G10" s="368"/>
      <c r="H10" s="602">
        <v>220502.82492000013</v>
      </c>
      <c r="I10" s="594"/>
    </row>
    <row r="11" spans="1:244" ht="13.15" customHeight="1" x14ac:dyDescent="0.2">
      <c r="A11" s="581"/>
      <c r="B11" s="1058"/>
      <c r="C11" s="1063" t="s">
        <v>49</v>
      </c>
      <c r="D11" s="603" t="s">
        <v>43</v>
      </c>
      <c r="E11" s="604">
        <v>14726.3025</v>
      </c>
      <c r="F11" s="605">
        <v>13010.266899999999</v>
      </c>
      <c r="G11" s="373"/>
      <c r="H11" s="606">
        <v>2222.5219999999999</v>
      </c>
      <c r="HC11" s="595"/>
      <c r="HD11" s="595"/>
      <c r="HE11" s="595"/>
      <c r="HF11" s="595"/>
      <c r="HG11" s="595"/>
      <c r="HH11" s="595"/>
      <c r="HI11" s="595"/>
      <c r="HJ11" s="595"/>
      <c r="HK11" s="595"/>
      <c r="HL11" s="595"/>
      <c r="HM11" s="595"/>
      <c r="HN11" s="595"/>
      <c r="HO11" s="595"/>
      <c r="HP11" s="595"/>
      <c r="HQ11" s="595"/>
      <c r="HR11" s="595"/>
      <c r="HS11" s="595"/>
      <c r="HT11" s="595"/>
      <c r="HU11" s="595"/>
      <c r="HV11" s="595"/>
      <c r="HW11" s="595"/>
      <c r="HX11" s="595"/>
      <c r="HY11" s="595"/>
      <c r="HZ11" s="595"/>
      <c r="IA11" s="595"/>
      <c r="IB11" s="595"/>
      <c r="IC11" s="595"/>
      <c r="ID11" s="595"/>
      <c r="IE11" s="595"/>
      <c r="IF11" s="595"/>
      <c r="IG11" s="595"/>
      <c r="IH11" s="595"/>
      <c r="II11" s="595"/>
      <c r="IJ11" s="595"/>
    </row>
    <row r="12" spans="1:244" x14ac:dyDescent="0.2">
      <c r="A12" s="581"/>
      <c r="B12" s="1058"/>
      <c r="C12" s="1061"/>
      <c r="D12" s="590" t="s">
        <v>44</v>
      </c>
      <c r="E12" s="591">
        <v>1370.5879</v>
      </c>
      <c r="F12" s="592">
        <v>1326.4878999999999</v>
      </c>
      <c r="G12" s="357"/>
      <c r="H12" s="593">
        <v>126.066</v>
      </c>
    </row>
    <row r="13" spans="1:244" x14ac:dyDescent="0.2">
      <c r="A13" s="581"/>
      <c r="B13" s="1058"/>
      <c r="C13" s="1061"/>
      <c r="D13" s="596" t="s">
        <v>45</v>
      </c>
      <c r="E13" s="597">
        <v>17557.577020000001</v>
      </c>
      <c r="F13" s="598">
        <v>17551.837019999999</v>
      </c>
      <c r="G13" s="363"/>
      <c r="H13" s="599">
        <v>1431.2721799999999</v>
      </c>
    </row>
    <row r="14" spans="1:244" x14ac:dyDescent="0.2">
      <c r="A14" s="581"/>
      <c r="B14" s="1058"/>
      <c r="C14" s="1062"/>
      <c r="D14" s="282" t="s">
        <v>48</v>
      </c>
      <c r="E14" s="607">
        <v>33654.467420000001</v>
      </c>
      <c r="F14" s="608">
        <v>31888.591819999998</v>
      </c>
      <c r="G14" s="377"/>
      <c r="H14" s="609">
        <v>3779.8601799999997</v>
      </c>
      <c r="I14" s="610"/>
      <c r="J14" s="611"/>
    </row>
    <row r="15" spans="1:244" x14ac:dyDescent="0.2">
      <c r="A15" s="581"/>
      <c r="B15" s="1059"/>
      <c r="C15" s="1063" t="s">
        <v>50</v>
      </c>
      <c r="D15" s="603" t="s">
        <v>43</v>
      </c>
      <c r="E15" s="612">
        <v>226703.54240999999</v>
      </c>
      <c r="F15" s="613">
        <v>210427.04249999998</v>
      </c>
      <c r="G15" s="383"/>
      <c r="H15" s="614">
        <v>24274.804100000001</v>
      </c>
      <c r="I15" s="610"/>
      <c r="J15" s="611"/>
    </row>
    <row r="16" spans="1:244" x14ac:dyDescent="0.2">
      <c r="A16" s="581"/>
      <c r="B16" s="1059"/>
      <c r="C16" s="1061"/>
      <c r="D16" s="590" t="s">
        <v>44</v>
      </c>
      <c r="E16" s="615">
        <v>1380.06969</v>
      </c>
      <c r="F16" s="616">
        <v>1335.9696899999999</v>
      </c>
      <c r="G16" s="387"/>
      <c r="H16" s="617">
        <v>126.453</v>
      </c>
      <c r="I16" s="610"/>
      <c r="J16" s="611"/>
    </row>
    <row r="17" spans="1:244" x14ac:dyDescent="0.2">
      <c r="A17" s="581"/>
      <c r="B17" s="1059"/>
      <c r="C17" s="1061"/>
      <c r="D17" s="618" t="s">
        <v>45</v>
      </c>
      <c r="E17" s="615">
        <v>147248.39454000001</v>
      </c>
      <c r="F17" s="616">
        <v>145874.28289</v>
      </c>
      <c r="G17" s="387"/>
      <c r="H17" s="617">
        <v>199881.42800000016</v>
      </c>
      <c r="I17" s="610"/>
      <c r="J17" s="611"/>
    </row>
    <row r="18" spans="1:244" s="595" customFormat="1" x14ac:dyDescent="0.2">
      <c r="A18" s="594"/>
      <c r="B18" s="1059"/>
      <c r="C18" s="1061"/>
      <c r="D18" s="619" t="s">
        <v>79</v>
      </c>
      <c r="E18" s="620"/>
      <c r="F18" s="621"/>
      <c r="G18" s="391"/>
      <c r="H18" s="622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581"/>
      <c r="B19" s="1060"/>
      <c r="C19" s="1062"/>
      <c r="D19" s="623" t="s">
        <v>48</v>
      </c>
      <c r="E19" s="624">
        <v>375332.00663999998</v>
      </c>
      <c r="F19" s="625">
        <v>357637.29508000001</v>
      </c>
      <c r="G19" s="397"/>
      <c r="H19" s="626">
        <v>224282.68510000015</v>
      </c>
      <c r="I19" s="610"/>
      <c r="J19" s="611"/>
    </row>
    <row r="20" spans="1:244" x14ac:dyDescent="0.2">
      <c r="A20" s="581"/>
      <c r="B20" s="1064" t="s">
        <v>51</v>
      </c>
      <c r="C20" s="1063" t="s">
        <v>52</v>
      </c>
      <c r="D20" s="627" t="s">
        <v>43</v>
      </c>
      <c r="E20" s="628">
        <v>90779.999469999995</v>
      </c>
      <c r="F20" s="629">
        <v>85782.115470000004</v>
      </c>
      <c r="G20" s="401"/>
      <c r="H20" s="630">
        <v>34866.043560000006</v>
      </c>
      <c r="I20" s="610"/>
      <c r="J20" s="611"/>
    </row>
    <row r="21" spans="1:244" x14ac:dyDescent="0.2">
      <c r="A21" s="581"/>
      <c r="B21" s="1058"/>
      <c r="C21" s="1061"/>
      <c r="D21" s="619" t="s">
        <v>44</v>
      </c>
      <c r="E21" s="631">
        <v>62</v>
      </c>
      <c r="F21" s="632">
        <v>14</v>
      </c>
      <c r="G21" s="405"/>
      <c r="H21" s="633">
        <v>1.04</v>
      </c>
      <c r="I21" s="610"/>
      <c r="J21" s="611"/>
    </row>
    <row r="22" spans="1:244" ht="13.5" thickBot="1" x14ac:dyDescent="0.25">
      <c r="A22" s="581"/>
      <c r="B22" s="1058"/>
      <c r="C22" s="1061"/>
      <c r="D22" s="634" t="s">
        <v>48</v>
      </c>
      <c r="E22" s="635">
        <v>90841.999469999995</v>
      </c>
      <c r="F22" s="636">
        <v>85796.115470000004</v>
      </c>
      <c r="G22" s="410"/>
      <c r="H22" s="637">
        <v>34867.083559999999</v>
      </c>
      <c r="I22" s="610"/>
      <c r="J22" s="611"/>
    </row>
    <row r="23" spans="1:244" ht="14.25" customHeight="1" thickTop="1" x14ac:dyDescent="0.2">
      <c r="A23" s="581"/>
      <c r="B23" s="1051" t="s">
        <v>53</v>
      </c>
      <c r="C23" s="1052"/>
      <c r="D23" s="638" t="s">
        <v>43</v>
      </c>
      <c r="E23" s="639">
        <v>317483.54187999998</v>
      </c>
      <c r="F23" s="640">
        <v>296209.15796999994</v>
      </c>
      <c r="G23" s="415"/>
      <c r="H23" s="641">
        <v>59140.847660000007</v>
      </c>
      <c r="I23" s="610"/>
      <c r="J23" s="611"/>
    </row>
    <row r="24" spans="1:244" x14ac:dyDescent="0.2">
      <c r="A24" s="581"/>
      <c r="B24" s="1053"/>
      <c r="C24" s="1054"/>
      <c r="D24" s="642" t="s">
        <v>44</v>
      </c>
      <c r="E24" s="615">
        <v>1442.06969</v>
      </c>
      <c r="F24" s="616">
        <v>1349.9696899999999</v>
      </c>
      <c r="G24" s="387"/>
      <c r="H24" s="617">
        <v>127.49299999999999</v>
      </c>
      <c r="I24" s="610"/>
      <c r="J24" s="611"/>
    </row>
    <row r="25" spans="1:244" x14ac:dyDescent="0.2">
      <c r="A25" s="581"/>
      <c r="B25" s="1053"/>
      <c r="C25" s="1055"/>
      <c r="D25" s="642" t="s">
        <v>45</v>
      </c>
      <c r="E25" s="615">
        <v>147248.39454000001</v>
      </c>
      <c r="F25" s="616">
        <v>145874.28289</v>
      </c>
      <c r="G25" s="387"/>
      <c r="H25" s="617">
        <v>199881.42800000016</v>
      </c>
      <c r="I25" s="610"/>
      <c r="J25" s="611"/>
    </row>
    <row r="26" spans="1:244" x14ac:dyDescent="0.2">
      <c r="A26" s="581"/>
      <c r="B26" s="1053"/>
      <c r="C26" s="1055"/>
      <c r="D26" s="643" t="s">
        <v>79</v>
      </c>
      <c r="E26" s="644"/>
      <c r="F26" s="645"/>
      <c r="G26" s="421"/>
      <c r="H26" s="646"/>
      <c r="I26" s="610"/>
      <c r="J26" s="611"/>
    </row>
    <row r="27" spans="1:244" ht="14.25" customHeight="1" thickBot="1" x14ac:dyDescent="0.25">
      <c r="A27" s="581"/>
      <c r="B27" s="1056"/>
      <c r="C27" s="1057"/>
      <c r="D27" s="647" t="s">
        <v>50</v>
      </c>
      <c r="E27" s="648">
        <v>466174.00611000002</v>
      </c>
      <c r="F27" s="649">
        <v>443433.41054999997</v>
      </c>
      <c r="G27" s="650"/>
      <c r="H27" s="651">
        <v>259149.76866000015</v>
      </c>
    </row>
    <row r="28" spans="1:244" s="581" customFormat="1" ht="21" customHeight="1" thickTop="1" x14ac:dyDescent="0.2">
      <c r="E28" s="652"/>
    </row>
    <row r="29" spans="1:244" s="581" customFormat="1" x14ac:dyDescent="0.2">
      <c r="B29" s="167" t="s">
        <v>73</v>
      </c>
      <c r="E29" s="594"/>
    </row>
    <row r="30" spans="1:244" s="581" customFormat="1" ht="15" customHeight="1" x14ac:dyDescent="0.2">
      <c r="B30" s="653" t="s">
        <v>55</v>
      </c>
      <c r="E30" s="594"/>
    </row>
    <row r="31" spans="1:244" x14ac:dyDescent="0.2">
      <c r="B31" s="654" t="s">
        <v>62</v>
      </c>
      <c r="E31" s="595"/>
    </row>
    <row r="32" spans="1:244" x14ac:dyDescent="0.2">
      <c r="B32" s="654" t="s">
        <v>57</v>
      </c>
      <c r="E32" s="595"/>
    </row>
    <row r="33" spans="2:5" x14ac:dyDescent="0.2">
      <c r="B33" s="654" t="s">
        <v>58</v>
      </c>
      <c r="E33" s="595"/>
    </row>
    <row r="34" spans="2:5" x14ac:dyDescent="0.2">
      <c r="B34" s="654" t="s">
        <v>59</v>
      </c>
      <c r="E34" s="595"/>
    </row>
    <row r="35" spans="2:5" x14ac:dyDescent="0.2">
      <c r="B35" s="654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opLeftCell="A4" zoomScaleNormal="100" workbookViewId="0">
      <selection activeCell="M5" sqref="M5"/>
    </sheetView>
  </sheetViews>
  <sheetFormatPr baseColWidth="10" defaultRowHeight="12.75" x14ac:dyDescent="0.2"/>
  <cols>
    <col min="1" max="1" width="5.140625" style="842" customWidth="1"/>
    <col min="2" max="2" width="16" style="842" customWidth="1"/>
    <col min="3" max="3" width="11.5703125" style="842" customWidth="1"/>
    <col min="4" max="4" width="28.42578125" style="842" bestFit="1" customWidth="1"/>
    <col min="5" max="8" width="14.42578125" style="842" customWidth="1"/>
    <col min="9" max="9" width="3.140625" style="842" customWidth="1"/>
    <col min="10" max="254" width="11.42578125" style="842"/>
    <col min="255" max="255" width="5.140625" style="842" customWidth="1"/>
    <col min="256" max="256" width="16" style="842" customWidth="1"/>
    <col min="257" max="257" width="11.5703125" style="842" customWidth="1"/>
    <col min="258" max="258" width="28.42578125" style="842" bestFit="1" customWidth="1"/>
    <col min="259" max="264" width="14.42578125" style="842" customWidth="1"/>
    <col min="265" max="265" width="12.140625" style="842" customWidth="1"/>
    <col min="266" max="510" width="11.42578125" style="842"/>
    <col min="511" max="511" width="5.140625" style="842" customWidth="1"/>
    <col min="512" max="512" width="16" style="842" customWidth="1"/>
    <col min="513" max="513" width="11.5703125" style="842" customWidth="1"/>
    <col min="514" max="514" width="28.42578125" style="842" bestFit="1" customWidth="1"/>
    <col min="515" max="520" width="14.42578125" style="842" customWidth="1"/>
    <col min="521" max="521" width="12.140625" style="842" customWidth="1"/>
    <col min="522" max="766" width="11.42578125" style="842"/>
    <col min="767" max="767" width="5.140625" style="842" customWidth="1"/>
    <col min="768" max="768" width="16" style="842" customWidth="1"/>
    <col min="769" max="769" width="11.5703125" style="842" customWidth="1"/>
    <col min="770" max="770" width="28.42578125" style="842" bestFit="1" customWidth="1"/>
    <col min="771" max="776" width="14.42578125" style="842" customWidth="1"/>
    <col min="777" max="777" width="12.140625" style="842" customWidth="1"/>
    <col min="778" max="1022" width="11.42578125" style="842"/>
    <col min="1023" max="1023" width="5.140625" style="842" customWidth="1"/>
    <col min="1024" max="1024" width="16" style="842" customWidth="1"/>
    <col min="1025" max="1025" width="11.5703125" style="842" customWidth="1"/>
    <col min="1026" max="1026" width="28.42578125" style="842" bestFit="1" customWidth="1"/>
    <col min="1027" max="1032" width="14.42578125" style="842" customWidth="1"/>
    <col min="1033" max="1033" width="12.140625" style="842" customWidth="1"/>
    <col min="1034" max="1278" width="11.42578125" style="842"/>
    <col min="1279" max="1279" width="5.140625" style="842" customWidth="1"/>
    <col min="1280" max="1280" width="16" style="842" customWidth="1"/>
    <col min="1281" max="1281" width="11.5703125" style="842" customWidth="1"/>
    <col min="1282" max="1282" width="28.42578125" style="842" bestFit="1" customWidth="1"/>
    <col min="1283" max="1288" width="14.42578125" style="842" customWidth="1"/>
    <col min="1289" max="1289" width="12.140625" style="842" customWidth="1"/>
    <col min="1290" max="1534" width="11.42578125" style="842"/>
    <col min="1535" max="1535" width="5.140625" style="842" customWidth="1"/>
    <col min="1536" max="1536" width="16" style="842" customWidth="1"/>
    <col min="1537" max="1537" width="11.5703125" style="842" customWidth="1"/>
    <col min="1538" max="1538" width="28.42578125" style="842" bestFit="1" customWidth="1"/>
    <col min="1539" max="1544" width="14.42578125" style="842" customWidth="1"/>
    <col min="1545" max="1545" width="12.140625" style="842" customWidth="1"/>
    <col min="1546" max="1790" width="11.42578125" style="842"/>
    <col min="1791" max="1791" width="5.140625" style="842" customWidth="1"/>
    <col min="1792" max="1792" width="16" style="842" customWidth="1"/>
    <col min="1793" max="1793" width="11.5703125" style="842" customWidth="1"/>
    <col min="1794" max="1794" width="28.42578125" style="842" bestFit="1" customWidth="1"/>
    <col min="1795" max="1800" width="14.42578125" style="842" customWidth="1"/>
    <col min="1801" max="1801" width="12.140625" style="842" customWidth="1"/>
    <col min="1802" max="2046" width="11.42578125" style="842"/>
    <col min="2047" max="2047" width="5.140625" style="842" customWidth="1"/>
    <col min="2048" max="2048" width="16" style="842" customWidth="1"/>
    <col min="2049" max="2049" width="11.5703125" style="842" customWidth="1"/>
    <col min="2050" max="2050" width="28.42578125" style="842" bestFit="1" customWidth="1"/>
    <col min="2051" max="2056" width="14.42578125" style="842" customWidth="1"/>
    <col min="2057" max="2057" width="12.140625" style="842" customWidth="1"/>
    <col min="2058" max="2302" width="11.42578125" style="842"/>
    <col min="2303" max="2303" width="5.140625" style="842" customWidth="1"/>
    <col min="2304" max="2304" width="16" style="842" customWidth="1"/>
    <col min="2305" max="2305" width="11.5703125" style="842" customWidth="1"/>
    <col min="2306" max="2306" width="28.42578125" style="842" bestFit="1" customWidth="1"/>
    <col min="2307" max="2312" width="14.42578125" style="842" customWidth="1"/>
    <col min="2313" max="2313" width="12.140625" style="842" customWidth="1"/>
    <col min="2314" max="2558" width="11.42578125" style="842"/>
    <col min="2559" max="2559" width="5.140625" style="842" customWidth="1"/>
    <col min="2560" max="2560" width="16" style="842" customWidth="1"/>
    <col min="2561" max="2561" width="11.5703125" style="842" customWidth="1"/>
    <col min="2562" max="2562" width="28.42578125" style="842" bestFit="1" customWidth="1"/>
    <col min="2563" max="2568" width="14.42578125" style="842" customWidth="1"/>
    <col min="2569" max="2569" width="12.140625" style="842" customWidth="1"/>
    <col min="2570" max="2814" width="11.42578125" style="842"/>
    <col min="2815" max="2815" width="5.140625" style="842" customWidth="1"/>
    <col min="2816" max="2816" width="16" style="842" customWidth="1"/>
    <col min="2817" max="2817" width="11.5703125" style="842" customWidth="1"/>
    <col min="2818" max="2818" width="28.42578125" style="842" bestFit="1" customWidth="1"/>
    <col min="2819" max="2824" width="14.42578125" style="842" customWidth="1"/>
    <col min="2825" max="2825" width="12.140625" style="842" customWidth="1"/>
    <col min="2826" max="3070" width="11.42578125" style="842"/>
    <col min="3071" max="3071" width="5.140625" style="842" customWidth="1"/>
    <col min="3072" max="3072" width="16" style="842" customWidth="1"/>
    <col min="3073" max="3073" width="11.5703125" style="842" customWidth="1"/>
    <col min="3074" max="3074" width="28.42578125" style="842" bestFit="1" customWidth="1"/>
    <col min="3075" max="3080" width="14.42578125" style="842" customWidth="1"/>
    <col min="3081" max="3081" width="12.140625" style="842" customWidth="1"/>
    <col min="3082" max="3326" width="11.42578125" style="842"/>
    <col min="3327" max="3327" width="5.140625" style="842" customWidth="1"/>
    <col min="3328" max="3328" width="16" style="842" customWidth="1"/>
    <col min="3329" max="3329" width="11.5703125" style="842" customWidth="1"/>
    <col min="3330" max="3330" width="28.42578125" style="842" bestFit="1" customWidth="1"/>
    <col min="3331" max="3336" width="14.42578125" style="842" customWidth="1"/>
    <col min="3337" max="3337" width="12.140625" style="842" customWidth="1"/>
    <col min="3338" max="3582" width="11.42578125" style="842"/>
    <col min="3583" max="3583" width="5.140625" style="842" customWidth="1"/>
    <col min="3584" max="3584" width="16" style="842" customWidth="1"/>
    <col min="3585" max="3585" width="11.5703125" style="842" customWidth="1"/>
    <col min="3586" max="3586" width="28.42578125" style="842" bestFit="1" customWidth="1"/>
    <col min="3587" max="3592" width="14.42578125" style="842" customWidth="1"/>
    <col min="3593" max="3593" width="12.140625" style="842" customWidth="1"/>
    <col min="3594" max="3838" width="11.42578125" style="842"/>
    <col min="3839" max="3839" width="5.140625" style="842" customWidth="1"/>
    <col min="3840" max="3840" width="16" style="842" customWidth="1"/>
    <col min="3841" max="3841" width="11.5703125" style="842" customWidth="1"/>
    <col min="3842" max="3842" width="28.42578125" style="842" bestFit="1" customWidth="1"/>
    <col min="3843" max="3848" width="14.42578125" style="842" customWidth="1"/>
    <col min="3849" max="3849" width="12.140625" style="842" customWidth="1"/>
    <col min="3850" max="4094" width="11.42578125" style="842"/>
    <col min="4095" max="4095" width="5.140625" style="842" customWidth="1"/>
    <col min="4096" max="4096" width="16" style="842" customWidth="1"/>
    <col min="4097" max="4097" width="11.5703125" style="842" customWidth="1"/>
    <col min="4098" max="4098" width="28.42578125" style="842" bestFit="1" customWidth="1"/>
    <col min="4099" max="4104" width="14.42578125" style="842" customWidth="1"/>
    <col min="4105" max="4105" width="12.140625" style="842" customWidth="1"/>
    <col min="4106" max="4350" width="11.42578125" style="842"/>
    <col min="4351" max="4351" width="5.140625" style="842" customWidth="1"/>
    <col min="4352" max="4352" width="16" style="842" customWidth="1"/>
    <col min="4353" max="4353" width="11.5703125" style="842" customWidth="1"/>
    <col min="4354" max="4354" width="28.42578125" style="842" bestFit="1" customWidth="1"/>
    <col min="4355" max="4360" width="14.42578125" style="842" customWidth="1"/>
    <col min="4361" max="4361" width="12.140625" style="842" customWidth="1"/>
    <col min="4362" max="4606" width="11.42578125" style="842"/>
    <col min="4607" max="4607" width="5.140625" style="842" customWidth="1"/>
    <col min="4608" max="4608" width="16" style="842" customWidth="1"/>
    <col min="4609" max="4609" width="11.5703125" style="842" customWidth="1"/>
    <col min="4610" max="4610" width="28.42578125" style="842" bestFit="1" customWidth="1"/>
    <col min="4611" max="4616" width="14.42578125" style="842" customWidth="1"/>
    <col min="4617" max="4617" width="12.140625" style="842" customWidth="1"/>
    <col min="4618" max="4862" width="11.42578125" style="842"/>
    <col min="4863" max="4863" width="5.140625" style="842" customWidth="1"/>
    <col min="4864" max="4864" width="16" style="842" customWidth="1"/>
    <col min="4865" max="4865" width="11.5703125" style="842" customWidth="1"/>
    <col min="4866" max="4866" width="28.42578125" style="842" bestFit="1" customWidth="1"/>
    <col min="4867" max="4872" width="14.42578125" style="842" customWidth="1"/>
    <col min="4873" max="4873" width="12.140625" style="842" customWidth="1"/>
    <col min="4874" max="5118" width="11.42578125" style="842"/>
    <col min="5119" max="5119" width="5.140625" style="842" customWidth="1"/>
    <col min="5120" max="5120" width="16" style="842" customWidth="1"/>
    <col min="5121" max="5121" width="11.5703125" style="842" customWidth="1"/>
    <col min="5122" max="5122" width="28.42578125" style="842" bestFit="1" customWidth="1"/>
    <col min="5123" max="5128" width="14.42578125" style="842" customWidth="1"/>
    <col min="5129" max="5129" width="12.140625" style="842" customWidth="1"/>
    <col min="5130" max="5374" width="11.42578125" style="842"/>
    <col min="5375" max="5375" width="5.140625" style="842" customWidth="1"/>
    <col min="5376" max="5376" width="16" style="842" customWidth="1"/>
    <col min="5377" max="5377" width="11.5703125" style="842" customWidth="1"/>
    <col min="5378" max="5378" width="28.42578125" style="842" bestFit="1" customWidth="1"/>
    <col min="5379" max="5384" width="14.42578125" style="842" customWidth="1"/>
    <col min="5385" max="5385" width="12.140625" style="842" customWidth="1"/>
    <col min="5386" max="5630" width="11.42578125" style="842"/>
    <col min="5631" max="5631" width="5.140625" style="842" customWidth="1"/>
    <col min="5632" max="5632" width="16" style="842" customWidth="1"/>
    <col min="5633" max="5633" width="11.5703125" style="842" customWidth="1"/>
    <col min="5634" max="5634" width="28.42578125" style="842" bestFit="1" customWidth="1"/>
    <col min="5635" max="5640" width="14.42578125" style="842" customWidth="1"/>
    <col min="5641" max="5641" width="12.140625" style="842" customWidth="1"/>
    <col min="5642" max="5886" width="11.42578125" style="842"/>
    <col min="5887" max="5887" width="5.140625" style="842" customWidth="1"/>
    <col min="5888" max="5888" width="16" style="842" customWidth="1"/>
    <col min="5889" max="5889" width="11.5703125" style="842" customWidth="1"/>
    <col min="5890" max="5890" width="28.42578125" style="842" bestFit="1" customWidth="1"/>
    <col min="5891" max="5896" width="14.42578125" style="842" customWidth="1"/>
    <col min="5897" max="5897" width="12.140625" style="842" customWidth="1"/>
    <col min="5898" max="6142" width="11.42578125" style="842"/>
    <col min="6143" max="6143" width="5.140625" style="842" customWidth="1"/>
    <col min="6144" max="6144" width="16" style="842" customWidth="1"/>
    <col min="6145" max="6145" width="11.5703125" style="842" customWidth="1"/>
    <col min="6146" max="6146" width="28.42578125" style="842" bestFit="1" customWidth="1"/>
    <col min="6147" max="6152" width="14.42578125" style="842" customWidth="1"/>
    <col min="6153" max="6153" width="12.140625" style="842" customWidth="1"/>
    <col min="6154" max="6398" width="11.42578125" style="842"/>
    <col min="6399" max="6399" width="5.140625" style="842" customWidth="1"/>
    <col min="6400" max="6400" width="16" style="842" customWidth="1"/>
    <col min="6401" max="6401" width="11.5703125" style="842" customWidth="1"/>
    <col min="6402" max="6402" width="28.42578125" style="842" bestFit="1" customWidth="1"/>
    <col min="6403" max="6408" width="14.42578125" style="842" customWidth="1"/>
    <col min="6409" max="6409" width="12.140625" style="842" customWidth="1"/>
    <col min="6410" max="6654" width="11.42578125" style="842"/>
    <col min="6655" max="6655" width="5.140625" style="842" customWidth="1"/>
    <col min="6656" max="6656" width="16" style="842" customWidth="1"/>
    <col min="6657" max="6657" width="11.5703125" style="842" customWidth="1"/>
    <col min="6658" max="6658" width="28.42578125" style="842" bestFit="1" customWidth="1"/>
    <col min="6659" max="6664" width="14.42578125" style="842" customWidth="1"/>
    <col min="6665" max="6665" width="12.140625" style="842" customWidth="1"/>
    <col min="6666" max="6910" width="11.42578125" style="842"/>
    <col min="6911" max="6911" width="5.140625" style="842" customWidth="1"/>
    <col min="6912" max="6912" width="16" style="842" customWidth="1"/>
    <col min="6913" max="6913" width="11.5703125" style="842" customWidth="1"/>
    <col min="6914" max="6914" width="28.42578125" style="842" bestFit="1" customWidth="1"/>
    <col min="6915" max="6920" width="14.42578125" style="842" customWidth="1"/>
    <col min="6921" max="6921" width="12.140625" style="842" customWidth="1"/>
    <col min="6922" max="7166" width="11.42578125" style="842"/>
    <col min="7167" max="7167" width="5.140625" style="842" customWidth="1"/>
    <col min="7168" max="7168" width="16" style="842" customWidth="1"/>
    <col min="7169" max="7169" width="11.5703125" style="842" customWidth="1"/>
    <col min="7170" max="7170" width="28.42578125" style="842" bestFit="1" customWidth="1"/>
    <col min="7171" max="7176" width="14.42578125" style="842" customWidth="1"/>
    <col min="7177" max="7177" width="12.140625" style="842" customWidth="1"/>
    <col min="7178" max="7422" width="11.42578125" style="842"/>
    <col min="7423" max="7423" width="5.140625" style="842" customWidth="1"/>
    <col min="7424" max="7424" width="16" style="842" customWidth="1"/>
    <col min="7425" max="7425" width="11.5703125" style="842" customWidth="1"/>
    <col min="7426" max="7426" width="28.42578125" style="842" bestFit="1" customWidth="1"/>
    <col min="7427" max="7432" width="14.42578125" style="842" customWidth="1"/>
    <col min="7433" max="7433" width="12.140625" style="842" customWidth="1"/>
    <col min="7434" max="7678" width="11.42578125" style="842"/>
    <col min="7679" max="7679" width="5.140625" style="842" customWidth="1"/>
    <col min="7680" max="7680" width="16" style="842" customWidth="1"/>
    <col min="7681" max="7681" width="11.5703125" style="842" customWidth="1"/>
    <col min="7682" max="7682" width="28.42578125" style="842" bestFit="1" customWidth="1"/>
    <col min="7683" max="7688" width="14.42578125" style="842" customWidth="1"/>
    <col min="7689" max="7689" width="12.140625" style="842" customWidth="1"/>
    <col min="7690" max="7934" width="11.42578125" style="842"/>
    <col min="7935" max="7935" width="5.140625" style="842" customWidth="1"/>
    <col min="7936" max="7936" width="16" style="842" customWidth="1"/>
    <col min="7937" max="7937" width="11.5703125" style="842" customWidth="1"/>
    <col min="7938" max="7938" width="28.42578125" style="842" bestFit="1" customWidth="1"/>
    <col min="7939" max="7944" width="14.42578125" style="842" customWidth="1"/>
    <col min="7945" max="7945" width="12.140625" style="842" customWidth="1"/>
    <col min="7946" max="8190" width="11.42578125" style="842"/>
    <col min="8191" max="8191" width="5.140625" style="842" customWidth="1"/>
    <col min="8192" max="8192" width="16" style="842" customWidth="1"/>
    <col min="8193" max="8193" width="11.5703125" style="842" customWidth="1"/>
    <col min="8194" max="8194" width="28.42578125" style="842" bestFit="1" customWidth="1"/>
    <col min="8195" max="8200" width="14.42578125" style="842" customWidth="1"/>
    <col min="8201" max="8201" width="12.140625" style="842" customWidth="1"/>
    <col min="8202" max="8446" width="11.42578125" style="842"/>
    <col min="8447" max="8447" width="5.140625" style="842" customWidth="1"/>
    <col min="8448" max="8448" width="16" style="842" customWidth="1"/>
    <col min="8449" max="8449" width="11.5703125" style="842" customWidth="1"/>
    <col min="8450" max="8450" width="28.42578125" style="842" bestFit="1" customWidth="1"/>
    <col min="8451" max="8456" width="14.42578125" style="842" customWidth="1"/>
    <col min="8457" max="8457" width="12.140625" style="842" customWidth="1"/>
    <col min="8458" max="8702" width="11.42578125" style="842"/>
    <col min="8703" max="8703" width="5.140625" style="842" customWidth="1"/>
    <col min="8704" max="8704" width="16" style="842" customWidth="1"/>
    <col min="8705" max="8705" width="11.5703125" style="842" customWidth="1"/>
    <col min="8706" max="8706" width="28.42578125" style="842" bestFit="1" customWidth="1"/>
    <col min="8707" max="8712" width="14.42578125" style="842" customWidth="1"/>
    <col min="8713" max="8713" width="12.140625" style="842" customWidth="1"/>
    <col min="8714" max="8958" width="11.42578125" style="842"/>
    <col min="8959" max="8959" width="5.140625" style="842" customWidth="1"/>
    <col min="8960" max="8960" width="16" style="842" customWidth="1"/>
    <col min="8961" max="8961" width="11.5703125" style="842" customWidth="1"/>
    <col min="8962" max="8962" width="28.42578125" style="842" bestFit="1" customWidth="1"/>
    <col min="8963" max="8968" width="14.42578125" style="842" customWidth="1"/>
    <col min="8969" max="8969" width="12.140625" style="842" customWidth="1"/>
    <col min="8970" max="9214" width="11.42578125" style="842"/>
    <col min="9215" max="9215" width="5.140625" style="842" customWidth="1"/>
    <col min="9216" max="9216" width="16" style="842" customWidth="1"/>
    <col min="9217" max="9217" width="11.5703125" style="842" customWidth="1"/>
    <col min="9218" max="9218" width="28.42578125" style="842" bestFit="1" customWidth="1"/>
    <col min="9219" max="9224" width="14.42578125" style="842" customWidth="1"/>
    <col min="9225" max="9225" width="12.140625" style="842" customWidth="1"/>
    <col min="9226" max="9470" width="11.42578125" style="842"/>
    <col min="9471" max="9471" width="5.140625" style="842" customWidth="1"/>
    <col min="9472" max="9472" width="16" style="842" customWidth="1"/>
    <col min="9473" max="9473" width="11.5703125" style="842" customWidth="1"/>
    <col min="9474" max="9474" width="28.42578125" style="842" bestFit="1" customWidth="1"/>
    <col min="9475" max="9480" width="14.42578125" style="842" customWidth="1"/>
    <col min="9481" max="9481" width="12.140625" style="842" customWidth="1"/>
    <col min="9482" max="9726" width="11.42578125" style="842"/>
    <col min="9727" max="9727" width="5.140625" style="842" customWidth="1"/>
    <col min="9728" max="9728" width="16" style="842" customWidth="1"/>
    <col min="9729" max="9729" width="11.5703125" style="842" customWidth="1"/>
    <col min="9730" max="9730" width="28.42578125" style="842" bestFit="1" customWidth="1"/>
    <col min="9731" max="9736" width="14.42578125" style="842" customWidth="1"/>
    <col min="9737" max="9737" width="12.140625" style="842" customWidth="1"/>
    <col min="9738" max="9982" width="11.42578125" style="842"/>
    <col min="9983" max="9983" width="5.140625" style="842" customWidth="1"/>
    <col min="9984" max="9984" width="16" style="842" customWidth="1"/>
    <col min="9985" max="9985" width="11.5703125" style="842" customWidth="1"/>
    <col min="9986" max="9986" width="28.42578125" style="842" bestFit="1" customWidth="1"/>
    <col min="9987" max="9992" width="14.42578125" style="842" customWidth="1"/>
    <col min="9993" max="9993" width="12.140625" style="842" customWidth="1"/>
    <col min="9994" max="10238" width="11.42578125" style="842"/>
    <col min="10239" max="10239" width="5.140625" style="842" customWidth="1"/>
    <col min="10240" max="10240" width="16" style="842" customWidth="1"/>
    <col min="10241" max="10241" width="11.5703125" style="842" customWidth="1"/>
    <col min="10242" max="10242" width="28.42578125" style="842" bestFit="1" customWidth="1"/>
    <col min="10243" max="10248" width="14.42578125" style="842" customWidth="1"/>
    <col min="10249" max="10249" width="12.140625" style="842" customWidth="1"/>
    <col min="10250" max="10494" width="11.42578125" style="842"/>
    <col min="10495" max="10495" width="5.140625" style="842" customWidth="1"/>
    <col min="10496" max="10496" width="16" style="842" customWidth="1"/>
    <col min="10497" max="10497" width="11.5703125" style="842" customWidth="1"/>
    <col min="10498" max="10498" width="28.42578125" style="842" bestFit="1" customWidth="1"/>
    <col min="10499" max="10504" width="14.42578125" style="842" customWidth="1"/>
    <col min="10505" max="10505" width="12.140625" style="842" customWidth="1"/>
    <col min="10506" max="10750" width="11.42578125" style="842"/>
    <col min="10751" max="10751" width="5.140625" style="842" customWidth="1"/>
    <col min="10752" max="10752" width="16" style="842" customWidth="1"/>
    <col min="10753" max="10753" width="11.5703125" style="842" customWidth="1"/>
    <col min="10754" max="10754" width="28.42578125" style="842" bestFit="1" customWidth="1"/>
    <col min="10755" max="10760" width="14.42578125" style="842" customWidth="1"/>
    <col min="10761" max="10761" width="12.140625" style="842" customWidth="1"/>
    <col min="10762" max="11006" width="11.42578125" style="842"/>
    <col min="11007" max="11007" width="5.140625" style="842" customWidth="1"/>
    <col min="11008" max="11008" width="16" style="842" customWidth="1"/>
    <col min="11009" max="11009" width="11.5703125" style="842" customWidth="1"/>
    <col min="11010" max="11010" width="28.42578125" style="842" bestFit="1" customWidth="1"/>
    <col min="11011" max="11016" width="14.42578125" style="842" customWidth="1"/>
    <col min="11017" max="11017" width="12.140625" style="842" customWidth="1"/>
    <col min="11018" max="11262" width="11.42578125" style="842"/>
    <col min="11263" max="11263" width="5.140625" style="842" customWidth="1"/>
    <col min="11264" max="11264" width="16" style="842" customWidth="1"/>
    <col min="11265" max="11265" width="11.5703125" style="842" customWidth="1"/>
    <col min="11266" max="11266" width="28.42578125" style="842" bestFit="1" customWidth="1"/>
    <col min="11267" max="11272" width="14.42578125" style="842" customWidth="1"/>
    <col min="11273" max="11273" width="12.140625" style="842" customWidth="1"/>
    <col min="11274" max="11518" width="11.42578125" style="842"/>
    <col min="11519" max="11519" width="5.140625" style="842" customWidth="1"/>
    <col min="11520" max="11520" width="16" style="842" customWidth="1"/>
    <col min="11521" max="11521" width="11.5703125" style="842" customWidth="1"/>
    <col min="11522" max="11522" width="28.42578125" style="842" bestFit="1" customWidth="1"/>
    <col min="11523" max="11528" width="14.42578125" style="842" customWidth="1"/>
    <col min="11529" max="11529" width="12.140625" style="842" customWidth="1"/>
    <col min="11530" max="11774" width="11.42578125" style="842"/>
    <col min="11775" max="11775" width="5.140625" style="842" customWidth="1"/>
    <col min="11776" max="11776" width="16" style="842" customWidth="1"/>
    <col min="11777" max="11777" width="11.5703125" style="842" customWidth="1"/>
    <col min="11778" max="11778" width="28.42578125" style="842" bestFit="1" customWidth="1"/>
    <col min="11779" max="11784" width="14.42578125" style="842" customWidth="1"/>
    <col min="11785" max="11785" width="12.140625" style="842" customWidth="1"/>
    <col min="11786" max="12030" width="11.42578125" style="842"/>
    <col min="12031" max="12031" width="5.140625" style="842" customWidth="1"/>
    <col min="12032" max="12032" width="16" style="842" customWidth="1"/>
    <col min="12033" max="12033" width="11.5703125" style="842" customWidth="1"/>
    <col min="12034" max="12034" width="28.42578125" style="842" bestFit="1" customWidth="1"/>
    <col min="12035" max="12040" width="14.42578125" style="842" customWidth="1"/>
    <col min="12041" max="12041" width="12.140625" style="842" customWidth="1"/>
    <col min="12042" max="12286" width="11.42578125" style="842"/>
    <col min="12287" max="12287" width="5.140625" style="842" customWidth="1"/>
    <col min="12288" max="12288" width="16" style="842" customWidth="1"/>
    <col min="12289" max="12289" width="11.5703125" style="842" customWidth="1"/>
    <col min="12290" max="12290" width="28.42578125" style="842" bestFit="1" customWidth="1"/>
    <col min="12291" max="12296" width="14.42578125" style="842" customWidth="1"/>
    <col min="12297" max="12297" width="12.140625" style="842" customWidth="1"/>
    <col min="12298" max="12542" width="11.42578125" style="842"/>
    <col min="12543" max="12543" width="5.140625" style="842" customWidth="1"/>
    <col min="12544" max="12544" width="16" style="842" customWidth="1"/>
    <col min="12545" max="12545" width="11.5703125" style="842" customWidth="1"/>
    <col min="12546" max="12546" width="28.42578125" style="842" bestFit="1" customWidth="1"/>
    <col min="12547" max="12552" width="14.42578125" style="842" customWidth="1"/>
    <col min="12553" max="12553" width="12.140625" style="842" customWidth="1"/>
    <col min="12554" max="12798" width="11.42578125" style="842"/>
    <col min="12799" max="12799" width="5.140625" style="842" customWidth="1"/>
    <col min="12800" max="12800" width="16" style="842" customWidth="1"/>
    <col min="12801" max="12801" width="11.5703125" style="842" customWidth="1"/>
    <col min="12802" max="12802" width="28.42578125" style="842" bestFit="1" customWidth="1"/>
    <col min="12803" max="12808" width="14.42578125" style="842" customWidth="1"/>
    <col min="12809" max="12809" width="12.140625" style="842" customWidth="1"/>
    <col min="12810" max="13054" width="11.42578125" style="842"/>
    <col min="13055" max="13055" width="5.140625" style="842" customWidth="1"/>
    <col min="13056" max="13056" width="16" style="842" customWidth="1"/>
    <col min="13057" max="13057" width="11.5703125" style="842" customWidth="1"/>
    <col min="13058" max="13058" width="28.42578125" style="842" bestFit="1" customWidth="1"/>
    <col min="13059" max="13064" width="14.42578125" style="842" customWidth="1"/>
    <col min="13065" max="13065" width="12.140625" style="842" customWidth="1"/>
    <col min="13066" max="13310" width="11.42578125" style="842"/>
    <col min="13311" max="13311" width="5.140625" style="842" customWidth="1"/>
    <col min="13312" max="13312" width="16" style="842" customWidth="1"/>
    <col min="13313" max="13313" width="11.5703125" style="842" customWidth="1"/>
    <col min="13314" max="13314" width="28.42578125" style="842" bestFit="1" customWidth="1"/>
    <col min="13315" max="13320" width="14.42578125" style="842" customWidth="1"/>
    <col min="13321" max="13321" width="12.140625" style="842" customWidth="1"/>
    <col min="13322" max="13566" width="11.42578125" style="842"/>
    <col min="13567" max="13567" width="5.140625" style="842" customWidth="1"/>
    <col min="13568" max="13568" width="16" style="842" customWidth="1"/>
    <col min="13569" max="13569" width="11.5703125" style="842" customWidth="1"/>
    <col min="13570" max="13570" width="28.42578125" style="842" bestFit="1" customWidth="1"/>
    <col min="13571" max="13576" width="14.42578125" style="842" customWidth="1"/>
    <col min="13577" max="13577" width="12.140625" style="842" customWidth="1"/>
    <col min="13578" max="13822" width="11.42578125" style="842"/>
    <col min="13823" max="13823" width="5.140625" style="842" customWidth="1"/>
    <col min="13824" max="13824" width="16" style="842" customWidth="1"/>
    <col min="13825" max="13825" width="11.5703125" style="842" customWidth="1"/>
    <col min="13826" max="13826" width="28.42578125" style="842" bestFit="1" customWidth="1"/>
    <col min="13827" max="13832" width="14.42578125" style="842" customWidth="1"/>
    <col min="13833" max="13833" width="12.140625" style="842" customWidth="1"/>
    <col min="13834" max="14078" width="11.42578125" style="842"/>
    <col min="14079" max="14079" width="5.140625" style="842" customWidth="1"/>
    <col min="14080" max="14080" width="16" style="842" customWidth="1"/>
    <col min="14081" max="14081" width="11.5703125" style="842" customWidth="1"/>
    <col min="14082" max="14082" width="28.42578125" style="842" bestFit="1" customWidth="1"/>
    <col min="14083" max="14088" width="14.42578125" style="842" customWidth="1"/>
    <col min="14089" max="14089" width="12.140625" style="842" customWidth="1"/>
    <col min="14090" max="14334" width="11.42578125" style="842"/>
    <col min="14335" max="14335" width="5.140625" style="842" customWidth="1"/>
    <col min="14336" max="14336" width="16" style="842" customWidth="1"/>
    <col min="14337" max="14337" width="11.5703125" style="842" customWidth="1"/>
    <col min="14338" max="14338" width="28.42578125" style="842" bestFit="1" customWidth="1"/>
    <col min="14339" max="14344" width="14.42578125" style="842" customWidth="1"/>
    <col min="14345" max="14345" width="12.140625" style="842" customWidth="1"/>
    <col min="14346" max="14590" width="11.42578125" style="842"/>
    <col min="14591" max="14591" width="5.140625" style="842" customWidth="1"/>
    <col min="14592" max="14592" width="16" style="842" customWidth="1"/>
    <col min="14593" max="14593" width="11.5703125" style="842" customWidth="1"/>
    <col min="14594" max="14594" width="28.42578125" style="842" bestFit="1" customWidth="1"/>
    <col min="14595" max="14600" width="14.42578125" style="842" customWidth="1"/>
    <col min="14601" max="14601" width="12.140625" style="842" customWidth="1"/>
    <col min="14602" max="14846" width="11.42578125" style="842"/>
    <col min="14847" max="14847" width="5.140625" style="842" customWidth="1"/>
    <col min="14848" max="14848" width="16" style="842" customWidth="1"/>
    <col min="14849" max="14849" width="11.5703125" style="842" customWidth="1"/>
    <col min="14850" max="14850" width="28.42578125" style="842" bestFit="1" customWidth="1"/>
    <col min="14851" max="14856" width="14.42578125" style="842" customWidth="1"/>
    <col min="14857" max="14857" width="12.140625" style="842" customWidth="1"/>
    <col min="14858" max="15102" width="11.42578125" style="842"/>
    <col min="15103" max="15103" width="5.140625" style="842" customWidth="1"/>
    <col min="15104" max="15104" width="16" style="842" customWidth="1"/>
    <col min="15105" max="15105" width="11.5703125" style="842" customWidth="1"/>
    <col min="15106" max="15106" width="28.42578125" style="842" bestFit="1" customWidth="1"/>
    <col min="15107" max="15112" width="14.42578125" style="842" customWidth="1"/>
    <col min="15113" max="15113" width="12.140625" style="842" customWidth="1"/>
    <col min="15114" max="15358" width="11.42578125" style="842"/>
    <col min="15359" max="15359" width="5.140625" style="842" customWidth="1"/>
    <col min="15360" max="15360" width="16" style="842" customWidth="1"/>
    <col min="15361" max="15361" width="11.5703125" style="842" customWidth="1"/>
    <col min="15362" max="15362" width="28.42578125" style="842" bestFit="1" customWidth="1"/>
    <col min="15363" max="15368" width="14.42578125" style="842" customWidth="1"/>
    <col min="15369" max="15369" width="12.140625" style="842" customWidth="1"/>
    <col min="15370" max="15614" width="11.42578125" style="842"/>
    <col min="15615" max="15615" width="5.140625" style="842" customWidth="1"/>
    <col min="15616" max="15616" width="16" style="842" customWidth="1"/>
    <col min="15617" max="15617" width="11.5703125" style="842" customWidth="1"/>
    <col min="15618" max="15618" width="28.42578125" style="842" bestFit="1" customWidth="1"/>
    <col min="15619" max="15624" width="14.42578125" style="842" customWidth="1"/>
    <col min="15625" max="15625" width="12.140625" style="842" customWidth="1"/>
    <col min="15626" max="15870" width="11.42578125" style="842"/>
    <col min="15871" max="15871" width="5.140625" style="842" customWidth="1"/>
    <col min="15872" max="15872" width="16" style="842" customWidth="1"/>
    <col min="15873" max="15873" width="11.5703125" style="842" customWidth="1"/>
    <col min="15874" max="15874" width="28.42578125" style="842" bestFit="1" customWidth="1"/>
    <col min="15875" max="15880" width="14.42578125" style="842" customWidth="1"/>
    <col min="15881" max="15881" width="12.140625" style="842" customWidth="1"/>
    <col min="15882" max="16126" width="11.42578125" style="842"/>
    <col min="16127" max="16127" width="5.140625" style="842" customWidth="1"/>
    <col min="16128" max="16128" width="16" style="842" customWidth="1"/>
    <col min="16129" max="16129" width="11.5703125" style="842" customWidth="1"/>
    <col min="16130" max="16130" width="28.42578125" style="842" bestFit="1" customWidth="1"/>
    <col min="16131" max="16136" width="14.42578125" style="842" customWidth="1"/>
    <col min="16137" max="16137" width="12.140625" style="842" customWidth="1"/>
    <col min="16138" max="16384" width="11.42578125" style="842"/>
  </cols>
  <sheetData>
    <row r="1" spans="1:19" s="136" customFormat="1" ht="37.5" customHeight="1" x14ac:dyDescent="0.2">
      <c r="B1" s="924" t="s">
        <v>113</v>
      </c>
      <c r="C1" s="924"/>
      <c r="D1" s="924"/>
      <c r="E1" s="924"/>
      <c r="F1" s="924"/>
      <c r="G1" s="924"/>
      <c r="H1" s="924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</row>
    <row r="2" spans="1:19" s="136" customFormat="1" ht="13.5" thickBot="1" x14ac:dyDescent="0.25">
      <c r="A2" s="840"/>
      <c r="B2" s="101"/>
      <c r="C2" s="101"/>
      <c r="D2" s="101"/>
      <c r="E2" s="101"/>
      <c r="F2" s="101"/>
      <c r="G2" s="101"/>
      <c r="H2" s="101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</row>
    <row r="3" spans="1:19" s="99" customFormat="1" ht="14.25" thickTop="1" thickBot="1" x14ac:dyDescent="0.25">
      <c r="A3" s="840"/>
      <c r="B3" s="841"/>
      <c r="C3" s="841"/>
      <c r="D3" s="841"/>
      <c r="E3" s="908">
        <v>2023</v>
      </c>
      <c r="F3" s="909"/>
      <c r="G3" s="925"/>
      <c r="H3" s="926"/>
      <c r="I3" s="840"/>
      <c r="J3" s="840"/>
      <c r="K3" s="840"/>
      <c r="L3" s="840"/>
      <c r="M3" s="840"/>
      <c r="N3" s="840"/>
      <c r="O3" s="840"/>
      <c r="P3" s="840"/>
      <c r="Q3" s="840"/>
      <c r="R3" s="840"/>
      <c r="S3" s="840"/>
    </row>
    <row r="4" spans="1:19" ht="13.5" thickTop="1" x14ac:dyDescent="0.2">
      <c r="B4" s="927" t="s">
        <v>32</v>
      </c>
      <c r="C4" s="929" t="s">
        <v>33</v>
      </c>
      <c r="D4" s="931" t="s">
        <v>34</v>
      </c>
      <c r="E4" s="917" t="s">
        <v>35</v>
      </c>
      <c r="F4" s="917"/>
      <c r="G4" s="897" t="s">
        <v>36</v>
      </c>
      <c r="H4" s="898"/>
    </row>
    <row r="5" spans="1:19" ht="95.25" customHeight="1" thickBot="1" x14ac:dyDescent="0.25">
      <c r="B5" s="928"/>
      <c r="C5" s="930"/>
      <c r="D5" s="932"/>
      <c r="E5" s="663" t="s">
        <v>50</v>
      </c>
      <c r="F5" s="17" t="s">
        <v>90</v>
      </c>
      <c r="G5" s="17" t="s">
        <v>39</v>
      </c>
      <c r="H5" s="843" t="s">
        <v>114</v>
      </c>
      <c r="I5" s="844"/>
    </row>
    <row r="6" spans="1:19" ht="13.5" thickTop="1" x14ac:dyDescent="0.2">
      <c r="B6" s="901" t="s">
        <v>41</v>
      </c>
      <c r="C6" s="903" t="s">
        <v>42</v>
      </c>
      <c r="D6" s="845" t="s">
        <v>106</v>
      </c>
      <c r="E6" s="740">
        <v>0</v>
      </c>
      <c r="F6" s="741">
        <v>0</v>
      </c>
      <c r="G6" s="742">
        <v>0</v>
      </c>
      <c r="H6" s="743">
        <v>0</v>
      </c>
    </row>
    <row r="7" spans="1:19" x14ac:dyDescent="0.2">
      <c r="B7" s="886"/>
      <c r="C7" s="889"/>
      <c r="D7" s="846" t="s">
        <v>44</v>
      </c>
      <c r="E7" s="749">
        <v>0</v>
      </c>
      <c r="F7" s="750">
        <v>0</v>
      </c>
      <c r="G7" s="751">
        <v>0</v>
      </c>
      <c r="H7" s="752">
        <v>0</v>
      </c>
    </row>
    <row r="8" spans="1:19" x14ac:dyDescent="0.2">
      <c r="B8" s="886"/>
      <c r="C8" s="889"/>
      <c r="D8" s="846" t="s">
        <v>45</v>
      </c>
      <c r="E8" s="749">
        <v>133516.78</v>
      </c>
      <c r="F8" s="755">
        <v>133516.78</v>
      </c>
      <c r="G8" s="751">
        <v>0</v>
      </c>
      <c r="H8" s="752">
        <v>157268.82999999999</v>
      </c>
    </row>
    <row r="9" spans="1:19" x14ac:dyDescent="0.2">
      <c r="B9" s="886"/>
      <c r="C9" s="889"/>
      <c r="D9" s="846" t="s">
        <v>111</v>
      </c>
      <c r="E9" s="749">
        <v>0</v>
      </c>
      <c r="F9" s="755">
        <v>0</v>
      </c>
      <c r="G9" s="761">
        <v>0</v>
      </c>
      <c r="H9" s="752">
        <v>0</v>
      </c>
    </row>
    <row r="10" spans="1:19" x14ac:dyDescent="0.2">
      <c r="B10" s="886"/>
      <c r="C10" s="889"/>
      <c r="D10" s="846" t="s">
        <v>43</v>
      </c>
      <c r="E10" s="749">
        <v>552092.32999999996</v>
      </c>
      <c r="F10" s="750">
        <v>552092.32999999996</v>
      </c>
      <c r="G10" s="764">
        <v>0</v>
      </c>
      <c r="H10" s="753">
        <v>64272.07</v>
      </c>
    </row>
    <row r="11" spans="1:19" x14ac:dyDescent="0.2">
      <c r="B11" s="886"/>
      <c r="C11" s="889"/>
      <c r="D11" s="847" t="s">
        <v>47</v>
      </c>
      <c r="E11" s="767">
        <v>2183.9299999999998</v>
      </c>
      <c r="F11" s="764">
        <v>2183.9299999999998</v>
      </c>
      <c r="G11" s="765">
        <v>0</v>
      </c>
      <c r="H11" s="864">
        <v>20.190000000000001</v>
      </c>
    </row>
    <row r="12" spans="1:19" x14ac:dyDescent="0.2">
      <c r="B12" s="886"/>
      <c r="C12" s="904"/>
      <c r="D12" s="848" t="s">
        <v>48</v>
      </c>
      <c r="E12" s="726">
        <v>687793.04</v>
      </c>
      <c r="F12" s="726">
        <v>687793.04</v>
      </c>
      <c r="G12" s="726">
        <v>0</v>
      </c>
      <c r="H12" s="727">
        <v>221561.09</v>
      </c>
      <c r="I12" s="877"/>
    </row>
    <row r="13" spans="1:19" x14ac:dyDescent="0.2">
      <c r="B13" s="886"/>
      <c r="C13" s="888" t="s">
        <v>49</v>
      </c>
      <c r="D13" s="849" t="s">
        <v>106</v>
      </c>
      <c r="E13" s="754">
        <v>0</v>
      </c>
      <c r="F13" s="772">
        <v>0</v>
      </c>
      <c r="G13" s="773">
        <v>0</v>
      </c>
      <c r="H13" s="770">
        <v>0</v>
      </c>
      <c r="I13" s="850"/>
    </row>
    <row r="14" spans="1:19" x14ac:dyDescent="0.2">
      <c r="B14" s="886"/>
      <c r="C14" s="889"/>
      <c r="D14" s="849" t="s">
        <v>44</v>
      </c>
      <c r="E14" s="757">
        <v>2708.2</v>
      </c>
      <c r="F14" s="755">
        <v>2708.2</v>
      </c>
      <c r="G14" s="775">
        <v>0</v>
      </c>
      <c r="H14" s="758">
        <v>347.85</v>
      </c>
      <c r="I14" s="850"/>
    </row>
    <row r="15" spans="1:19" ht="12.75" customHeight="1" x14ac:dyDescent="0.2">
      <c r="B15" s="886"/>
      <c r="C15" s="889"/>
      <c r="D15" s="851" t="s">
        <v>45</v>
      </c>
      <c r="E15" s="757">
        <v>11340.23</v>
      </c>
      <c r="F15" s="755">
        <v>11340.23</v>
      </c>
      <c r="G15" s="778">
        <v>0</v>
      </c>
      <c r="H15" s="753">
        <v>979.61</v>
      </c>
      <c r="I15" s="850"/>
    </row>
    <row r="16" spans="1:19" ht="12.75" customHeight="1" x14ac:dyDescent="0.2">
      <c r="B16" s="886"/>
      <c r="C16" s="889"/>
      <c r="D16" s="851" t="s">
        <v>111</v>
      </c>
      <c r="E16" s="757" t="s">
        <v>107</v>
      </c>
      <c r="F16" s="755" t="s">
        <v>107</v>
      </c>
      <c r="G16" s="774">
        <v>0</v>
      </c>
      <c r="H16" s="753" t="s">
        <v>107</v>
      </c>
      <c r="I16" s="850"/>
    </row>
    <row r="17" spans="2:9" x14ac:dyDescent="0.2">
      <c r="B17" s="886"/>
      <c r="C17" s="889"/>
      <c r="D17" s="851" t="s">
        <v>43</v>
      </c>
      <c r="E17" s="754">
        <v>20533.64</v>
      </c>
      <c r="F17" s="750">
        <v>20533.64</v>
      </c>
      <c r="G17" s="777">
        <v>0</v>
      </c>
      <c r="H17" s="753">
        <v>2270.31</v>
      </c>
      <c r="I17" s="850"/>
    </row>
    <row r="18" spans="2:9" x14ac:dyDescent="0.2">
      <c r="B18" s="886"/>
      <c r="C18" s="889"/>
      <c r="D18" s="849" t="s">
        <v>47</v>
      </c>
      <c r="E18" s="754" t="s">
        <v>107</v>
      </c>
      <c r="F18" s="782" t="s">
        <v>107</v>
      </c>
      <c r="G18" s="783">
        <v>0</v>
      </c>
      <c r="H18" s="784" t="s">
        <v>107</v>
      </c>
      <c r="I18" s="850"/>
    </row>
    <row r="19" spans="2:9" x14ac:dyDescent="0.2">
      <c r="B19" s="886"/>
      <c r="C19" s="904"/>
      <c r="D19" s="848" t="s">
        <v>48</v>
      </c>
      <c r="E19" s="188">
        <v>34682.269999999997</v>
      </c>
      <c r="F19" s="852">
        <v>34682.269999999997</v>
      </c>
      <c r="G19" s="853">
        <v>0</v>
      </c>
      <c r="H19" s="787">
        <v>3603.32</v>
      </c>
      <c r="I19" s="877"/>
    </row>
    <row r="20" spans="2:9" x14ac:dyDescent="0.2">
      <c r="B20" s="886"/>
      <c r="C20" s="888" t="s">
        <v>50</v>
      </c>
      <c r="D20" s="849" t="s">
        <v>106</v>
      </c>
      <c r="E20" s="854">
        <v>0</v>
      </c>
      <c r="F20" s="855">
        <v>0</v>
      </c>
      <c r="G20" s="855">
        <v>0</v>
      </c>
      <c r="H20" s="856">
        <v>0</v>
      </c>
    </row>
    <row r="21" spans="2:9" x14ac:dyDescent="0.2">
      <c r="B21" s="886"/>
      <c r="C21" s="889"/>
      <c r="D21" s="849" t="s">
        <v>44</v>
      </c>
      <c r="E21" s="857">
        <v>2708.2</v>
      </c>
      <c r="F21" s="858">
        <v>2708.2</v>
      </c>
      <c r="G21" s="858">
        <v>0</v>
      </c>
      <c r="H21" s="859">
        <v>347.85</v>
      </c>
    </row>
    <row r="22" spans="2:9" x14ac:dyDescent="0.2">
      <c r="B22" s="886"/>
      <c r="C22" s="889"/>
      <c r="D22" s="851" t="s">
        <v>45</v>
      </c>
      <c r="E22" s="860">
        <v>144857.01</v>
      </c>
      <c r="F22" s="861">
        <v>144857.01</v>
      </c>
      <c r="G22" s="861">
        <v>0</v>
      </c>
      <c r="H22" s="862">
        <v>158248.43999999997</v>
      </c>
    </row>
    <row r="23" spans="2:9" x14ac:dyDescent="0.2">
      <c r="B23" s="886"/>
      <c r="C23" s="889"/>
      <c r="D23" s="851" t="s">
        <v>111</v>
      </c>
      <c r="E23" s="860" t="s">
        <v>107</v>
      </c>
      <c r="F23" s="861" t="s">
        <v>107</v>
      </c>
      <c r="G23" s="861">
        <v>0</v>
      </c>
      <c r="H23" s="862" t="s">
        <v>107</v>
      </c>
    </row>
    <row r="24" spans="2:9" x14ac:dyDescent="0.2">
      <c r="B24" s="886"/>
      <c r="C24" s="889"/>
      <c r="D24" s="851" t="s">
        <v>43</v>
      </c>
      <c r="E24" s="857">
        <v>572625.97</v>
      </c>
      <c r="F24" s="861">
        <v>572625.97</v>
      </c>
      <c r="G24" s="861">
        <v>0</v>
      </c>
      <c r="H24" s="862">
        <v>66542.38</v>
      </c>
    </row>
    <row r="25" spans="2:9" x14ac:dyDescent="0.2">
      <c r="B25" s="886"/>
      <c r="C25" s="889"/>
      <c r="D25" s="847" t="s">
        <v>47</v>
      </c>
      <c r="E25" s="863" t="s">
        <v>107</v>
      </c>
      <c r="F25" s="863" t="s">
        <v>107</v>
      </c>
      <c r="G25" s="863">
        <v>0</v>
      </c>
      <c r="H25" s="879" t="s">
        <v>107</v>
      </c>
      <c r="I25" s="877"/>
    </row>
    <row r="26" spans="2:9" x14ac:dyDescent="0.2">
      <c r="B26" s="902"/>
      <c r="C26" s="904"/>
      <c r="D26" s="848" t="s">
        <v>48</v>
      </c>
      <c r="E26" s="188">
        <v>722475.30999999994</v>
      </c>
      <c r="F26" s="852">
        <v>722475.30999999994</v>
      </c>
      <c r="G26" s="853">
        <v>0</v>
      </c>
      <c r="H26" s="787">
        <v>225164.40999999997</v>
      </c>
      <c r="I26" s="878"/>
    </row>
    <row r="27" spans="2:9" x14ac:dyDescent="0.2">
      <c r="B27" s="885" t="s">
        <v>51</v>
      </c>
      <c r="C27" s="888" t="s">
        <v>52</v>
      </c>
      <c r="D27" s="849" t="s">
        <v>106</v>
      </c>
      <c r="E27" s="813">
        <v>0</v>
      </c>
      <c r="F27" s="814">
        <v>0</v>
      </c>
      <c r="G27" s="773">
        <v>0</v>
      </c>
      <c r="H27" s="770">
        <v>0</v>
      </c>
      <c r="I27" s="850"/>
    </row>
    <row r="28" spans="2:9" x14ac:dyDescent="0.2">
      <c r="B28" s="886"/>
      <c r="C28" s="889"/>
      <c r="D28" s="849" t="s">
        <v>44</v>
      </c>
      <c r="E28" s="813" t="s">
        <v>107</v>
      </c>
      <c r="F28" s="815" t="s">
        <v>107</v>
      </c>
      <c r="G28" s="779">
        <v>0</v>
      </c>
      <c r="H28" s="758" t="s">
        <v>107</v>
      </c>
      <c r="I28" s="850"/>
    </row>
    <row r="29" spans="2:9" ht="12.75" customHeight="1" x14ac:dyDescent="0.2">
      <c r="B29" s="886"/>
      <c r="C29" s="889"/>
      <c r="D29" s="851" t="s">
        <v>45</v>
      </c>
      <c r="E29" s="816">
        <v>0</v>
      </c>
      <c r="F29" s="755">
        <v>0</v>
      </c>
      <c r="G29" s="817">
        <v>0</v>
      </c>
      <c r="H29" s="758">
        <v>0</v>
      </c>
    </row>
    <row r="30" spans="2:9" ht="12.75" customHeight="1" x14ac:dyDescent="0.2">
      <c r="B30" s="886"/>
      <c r="C30" s="889"/>
      <c r="D30" s="849" t="s">
        <v>111</v>
      </c>
      <c r="E30" s="757" t="s">
        <v>107</v>
      </c>
      <c r="F30" s="755" t="s">
        <v>107</v>
      </c>
      <c r="G30" s="774">
        <v>0</v>
      </c>
      <c r="H30" s="753" t="s">
        <v>107</v>
      </c>
    </row>
    <row r="31" spans="2:9" ht="12.75" customHeight="1" x14ac:dyDescent="0.2">
      <c r="B31" s="886"/>
      <c r="C31" s="889"/>
      <c r="D31" s="849" t="s">
        <v>43</v>
      </c>
      <c r="E31" s="816">
        <v>83200.34</v>
      </c>
      <c r="F31" s="737">
        <v>82794.880000000005</v>
      </c>
      <c r="G31" s="819">
        <v>973.79</v>
      </c>
      <c r="H31" s="756">
        <v>17893.919999999998</v>
      </c>
    </row>
    <row r="32" spans="2:9" x14ac:dyDescent="0.2">
      <c r="B32" s="886"/>
      <c r="C32" s="889"/>
      <c r="D32" s="865" t="s">
        <v>47</v>
      </c>
      <c r="E32" s="813">
        <v>296.58999999999997</v>
      </c>
      <c r="F32" s="766">
        <v>296.58999999999997</v>
      </c>
      <c r="G32" s="722">
        <v>0</v>
      </c>
      <c r="H32" s="820">
        <v>2.35</v>
      </c>
    </row>
    <row r="33" spans="2:9" ht="13.5" thickBot="1" x14ac:dyDescent="0.25">
      <c r="B33" s="922"/>
      <c r="C33" s="923"/>
      <c r="D33" s="866" t="s">
        <v>48</v>
      </c>
      <c r="E33" s="725">
        <v>83825.5</v>
      </c>
      <c r="F33" s="725">
        <v>83420.040000000008</v>
      </c>
      <c r="G33" s="725">
        <v>973.79</v>
      </c>
      <c r="H33" s="730">
        <v>17933.879999999997</v>
      </c>
      <c r="I33" s="877"/>
    </row>
    <row r="34" spans="2:9" x14ac:dyDescent="0.2">
      <c r="B34" s="918" t="s">
        <v>53</v>
      </c>
      <c r="C34" s="919"/>
      <c r="D34" s="867" t="s">
        <v>106</v>
      </c>
      <c r="E34" s="868">
        <v>0</v>
      </c>
      <c r="F34" s="868">
        <v>0</v>
      </c>
      <c r="G34" s="868">
        <v>0</v>
      </c>
      <c r="H34" s="880">
        <v>0</v>
      </c>
    </row>
    <row r="35" spans="2:9" x14ac:dyDescent="0.2">
      <c r="B35" s="893"/>
      <c r="C35" s="920"/>
      <c r="D35" s="869" t="s">
        <v>44</v>
      </c>
      <c r="E35" s="868" t="s">
        <v>107</v>
      </c>
      <c r="F35" s="868" t="s">
        <v>107</v>
      </c>
      <c r="G35" s="868">
        <v>0</v>
      </c>
      <c r="H35" s="880" t="s">
        <v>107</v>
      </c>
    </row>
    <row r="36" spans="2:9" x14ac:dyDescent="0.2">
      <c r="B36" s="893"/>
      <c r="C36" s="920"/>
      <c r="D36" s="869" t="s">
        <v>45</v>
      </c>
      <c r="E36" s="868">
        <v>144857.01</v>
      </c>
      <c r="F36" s="868">
        <v>144857.01</v>
      </c>
      <c r="G36" s="868">
        <v>0</v>
      </c>
      <c r="H36" s="880">
        <v>158248.43999999997</v>
      </c>
    </row>
    <row r="37" spans="2:9" x14ac:dyDescent="0.2">
      <c r="B37" s="893"/>
      <c r="C37" s="920"/>
      <c r="D37" s="869" t="s">
        <v>111</v>
      </c>
      <c r="E37" s="868" t="s">
        <v>107</v>
      </c>
      <c r="F37" s="868" t="s">
        <v>107</v>
      </c>
      <c r="G37" s="868">
        <v>0</v>
      </c>
      <c r="H37" s="880" t="s">
        <v>107</v>
      </c>
    </row>
    <row r="38" spans="2:9" x14ac:dyDescent="0.2">
      <c r="B38" s="893"/>
      <c r="C38" s="920"/>
      <c r="D38" s="870" t="s">
        <v>43</v>
      </c>
      <c r="E38" s="868">
        <v>655826.30999999994</v>
      </c>
      <c r="F38" s="868">
        <v>655420.85</v>
      </c>
      <c r="G38" s="868">
        <v>973.79</v>
      </c>
      <c r="H38" s="880">
        <v>84436.3</v>
      </c>
    </row>
    <row r="39" spans="2:9" x14ac:dyDescent="0.2">
      <c r="B39" s="893"/>
      <c r="C39" s="920"/>
      <c r="D39" s="871" t="s">
        <v>47</v>
      </c>
      <c r="E39" s="868" t="s">
        <v>107</v>
      </c>
      <c r="F39" s="868" t="s">
        <v>107</v>
      </c>
      <c r="G39" s="868">
        <v>0</v>
      </c>
      <c r="H39" s="880" t="s">
        <v>107</v>
      </c>
    </row>
    <row r="40" spans="2:9" ht="13.5" thickBot="1" x14ac:dyDescent="0.25">
      <c r="B40" s="895"/>
      <c r="C40" s="921"/>
      <c r="D40" s="872" t="s">
        <v>50</v>
      </c>
      <c r="E40" s="695">
        <v>806300.80999999994</v>
      </c>
      <c r="F40" s="695">
        <v>805895.35</v>
      </c>
      <c r="G40" s="695">
        <v>973.79</v>
      </c>
      <c r="H40" s="731">
        <v>243098.28999999995</v>
      </c>
    </row>
    <row r="41" spans="2:9" ht="13.5" thickTop="1" x14ac:dyDescent="0.2">
      <c r="B41" s="840"/>
      <c r="C41" s="840"/>
      <c r="D41" s="840"/>
      <c r="E41" s="840"/>
      <c r="F41" s="840"/>
      <c r="G41" s="840"/>
      <c r="H41" s="840"/>
    </row>
    <row r="42" spans="2:9" x14ac:dyDescent="0.2">
      <c r="B42" s="842" t="s">
        <v>54</v>
      </c>
      <c r="C42" s="840"/>
      <c r="D42" s="840"/>
      <c r="E42" s="840"/>
      <c r="F42" s="873"/>
      <c r="G42" s="840"/>
      <c r="H42" s="840"/>
    </row>
    <row r="43" spans="2:9" x14ac:dyDescent="0.2">
      <c r="B43" s="840" t="s">
        <v>55</v>
      </c>
      <c r="C43" s="840"/>
      <c r="D43" s="840"/>
      <c r="E43" s="874"/>
      <c r="F43" s="873"/>
      <c r="G43" s="840"/>
      <c r="H43" s="873"/>
    </row>
    <row r="44" spans="2:9" x14ac:dyDescent="0.2">
      <c r="B44" s="840" t="s">
        <v>62</v>
      </c>
      <c r="C44" s="840"/>
      <c r="D44" s="840"/>
      <c r="E44" s="840"/>
      <c r="F44" s="873"/>
      <c r="G44" s="840"/>
      <c r="H44" s="840"/>
    </row>
    <row r="45" spans="2:9" x14ac:dyDescent="0.2">
      <c r="B45" s="840" t="s">
        <v>57</v>
      </c>
      <c r="C45" s="840"/>
      <c r="D45" s="840"/>
      <c r="E45" s="873"/>
      <c r="F45" s="873"/>
      <c r="G45" s="840"/>
      <c r="H45" s="840"/>
    </row>
    <row r="46" spans="2:9" x14ac:dyDescent="0.2">
      <c r="B46" s="840" t="s">
        <v>58</v>
      </c>
      <c r="C46" s="840"/>
      <c r="D46" s="840"/>
      <c r="E46" s="840"/>
      <c r="F46" s="873"/>
      <c r="G46" s="840"/>
      <c r="H46" s="840"/>
    </row>
    <row r="47" spans="2:9" x14ac:dyDescent="0.2">
      <c r="B47" s="840" t="s">
        <v>59</v>
      </c>
      <c r="C47" s="840"/>
      <c r="D47" s="840"/>
      <c r="E47" s="840"/>
      <c r="F47" s="873"/>
      <c r="G47" s="875"/>
      <c r="H47" s="875"/>
    </row>
    <row r="48" spans="2:9" x14ac:dyDescent="0.2">
      <c r="B48" s="840" t="s">
        <v>60</v>
      </c>
      <c r="C48" s="840"/>
      <c r="D48" s="840"/>
      <c r="E48" s="840"/>
      <c r="F48" s="840"/>
      <c r="G48" s="876"/>
      <c r="H48" s="876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34:C40"/>
    <mergeCell ref="B6:B26"/>
    <mergeCell ref="C6:C12"/>
    <mergeCell ref="C13:C19"/>
    <mergeCell ref="C20:C26"/>
    <mergeCell ref="B27:B33"/>
    <mergeCell ref="C27:C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9" orientation="portrait" horizontalDpi="4294967293" verticalDpi="300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zoomScaleNormal="100" zoomScaleSheetLayoutView="40" workbookViewId="0">
      <selection activeCell="M30" sqref="M30"/>
    </sheetView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16384" width="11.42578125" style="103"/>
  </cols>
  <sheetData>
    <row r="1" spans="1:18" s="12" customFormat="1" ht="36.75" customHeight="1" x14ac:dyDescent="0.2">
      <c r="B1" s="907" t="s">
        <v>103</v>
      </c>
      <c r="C1" s="907"/>
      <c r="D1" s="907"/>
      <c r="E1" s="907"/>
      <c r="F1" s="907"/>
      <c r="G1" s="907"/>
      <c r="H1" s="907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15" customFormat="1" ht="22.15" customHeight="1" thickTop="1" thickBot="1" x14ac:dyDescent="0.25">
      <c r="A3" s="100"/>
      <c r="B3" s="102"/>
      <c r="C3" s="102"/>
      <c r="D3" s="102"/>
      <c r="E3" s="908">
        <v>2022</v>
      </c>
      <c r="F3" s="909"/>
      <c r="G3" s="909"/>
      <c r="H3" s="91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18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  <c r="J5" s="106"/>
    </row>
    <row r="6" spans="1:18" ht="13.5" thickTop="1" x14ac:dyDescent="0.2">
      <c r="B6" s="886" t="s">
        <v>41</v>
      </c>
      <c r="C6" s="889" t="s">
        <v>42</v>
      </c>
      <c r="D6" s="20" t="s">
        <v>43</v>
      </c>
      <c r="E6" s="664">
        <v>540118.64</v>
      </c>
      <c r="F6" s="665">
        <v>540118.64</v>
      </c>
      <c r="G6" s="697">
        <v>0</v>
      </c>
      <c r="H6" s="698">
        <v>58401.53</v>
      </c>
      <c r="J6" s="107"/>
    </row>
    <row r="7" spans="1:18" ht="12.75" x14ac:dyDescent="0.2">
      <c r="B7" s="886"/>
      <c r="C7" s="889"/>
      <c r="D7" s="26" t="s">
        <v>44</v>
      </c>
      <c r="E7" s="664" t="s">
        <v>101</v>
      </c>
      <c r="F7" s="665" t="s">
        <v>101</v>
      </c>
      <c r="G7" s="699">
        <v>0</v>
      </c>
      <c r="H7" s="700" t="s">
        <v>101</v>
      </c>
    </row>
    <row r="8" spans="1:18" ht="12.75" x14ac:dyDescent="0.2">
      <c r="B8" s="886"/>
      <c r="C8" s="889"/>
      <c r="D8" s="26" t="s">
        <v>45</v>
      </c>
      <c r="E8" s="664">
        <v>163960.1</v>
      </c>
      <c r="F8" s="665">
        <v>163960.1</v>
      </c>
      <c r="G8" s="699">
        <v>0</v>
      </c>
      <c r="H8" s="700">
        <v>193896.95</v>
      </c>
    </row>
    <row r="9" spans="1:18" ht="12.75" x14ac:dyDescent="0.2">
      <c r="B9" s="886"/>
      <c r="C9" s="889"/>
      <c r="D9" s="32" t="s">
        <v>46</v>
      </c>
      <c r="E9" s="666" t="s">
        <v>101</v>
      </c>
      <c r="F9" s="667" t="s">
        <v>101</v>
      </c>
      <c r="G9" s="699">
        <v>0</v>
      </c>
      <c r="H9" s="701" t="s">
        <v>101</v>
      </c>
    </row>
    <row r="10" spans="1:18" ht="12.75" x14ac:dyDescent="0.2">
      <c r="B10" s="886"/>
      <c r="C10" s="889"/>
      <c r="D10" s="36" t="s">
        <v>47</v>
      </c>
      <c r="E10" s="668">
        <v>1734.42</v>
      </c>
      <c r="F10" s="669">
        <v>1734.42</v>
      </c>
      <c r="G10" s="682">
        <v>0</v>
      </c>
      <c r="H10" s="702">
        <v>13.95</v>
      </c>
    </row>
    <row r="11" spans="1:18" ht="12.75" x14ac:dyDescent="0.2">
      <c r="B11" s="886"/>
      <c r="C11" s="904"/>
      <c r="D11" s="108" t="s">
        <v>48</v>
      </c>
      <c r="E11" s="670">
        <v>705883.15</v>
      </c>
      <c r="F11" s="671">
        <v>705883.15</v>
      </c>
      <c r="G11" s="671">
        <v>0</v>
      </c>
      <c r="H11" s="703">
        <v>252315.50000000003</v>
      </c>
    </row>
    <row r="12" spans="1:18" ht="12.75" x14ac:dyDescent="0.2">
      <c r="B12" s="886"/>
      <c r="C12" s="888" t="s">
        <v>49</v>
      </c>
      <c r="D12" s="109" t="s">
        <v>43</v>
      </c>
      <c r="E12" s="672">
        <v>26056.39</v>
      </c>
      <c r="F12" s="673">
        <v>26056.39</v>
      </c>
      <c r="G12" s="704">
        <v>0</v>
      </c>
      <c r="H12" s="705">
        <v>2763.17</v>
      </c>
    </row>
    <row r="13" spans="1:18" ht="12.75" x14ac:dyDescent="0.2">
      <c r="B13" s="886"/>
      <c r="C13" s="889"/>
      <c r="D13" s="655" t="s">
        <v>44</v>
      </c>
      <c r="E13" s="674">
        <v>2612.02</v>
      </c>
      <c r="F13" s="675">
        <v>2612.02</v>
      </c>
      <c r="G13" s="675">
        <v>0</v>
      </c>
      <c r="H13" s="706">
        <v>374.15</v>
      </c>
    </row>
    <row r="14" spans="1:18" ht="12.75" x14ac:dyDescent="0.2">
      <c r="B14" s="886"/>
      <c r="C14" s="889"/>
      <c r="D14" s="655" t="s">
        <v>45</v>
      </c>
      <c r="E14" s="674">
        <v>6406.54</v>
      </c>
      <c r="F14" s="675">
        <v>6406.54</v>
      </c>
      <c r="G14" s="675">
        <v>0</v>
      </c>
      <c r="H14" s="706">
        <v>633.94000000000005</v>
      </c>
    </row>
    <row r="15" spans="1:18" ht="12.75" x14ac:dyDescent="0.2">
      <c r="B15" s="886"/>
      <c r="C15" s="889"/>
      <c r="D15" s="110" t="s">
        <v>46</v>
      </c>
      <c r="E15" s="676" t="s">
        <v>101</v>
      </c>
      <c r="F15" s="677" t="s">
        <v>101</v>
      </c>
      <c r="G15" s="665">
        <v>0</v>
      </c>
      <c r="H15" s="707" t="s">
        <v>101</v>
      </c>
    </row>
    <row r="16" spans="1:18" ht="12.75" x14ac:dyDescent="0.2">
      <c r="B16" s="886"/>
      <c r="C16" s="889"/>
      <c r="D16" s="111" t="s">
        <v>47</v>
      </c>
      <c r="E16" s="672" t="s">
        <v>101</v>
      </c>
      <c r="F16" s="678" t="s">
        <v>101</v>
      </c>
      <c r="G16" s="708">
        <v>0</v>
      </c>
      <c r="H16" s="702" t="s">
        <v>101</v>
      </c>
    </row>
    <row r="17" spans="2:10" ht="12.75" x14ac:dyDescent="0.2">
      <c r="B17" s="886"/>
      <c r="C17" s="904"/>
      <c r="D17" s="108" t="s">
        <v>48</v>
      </c>
      <c r="E17" s="670">
        <v>35074.949999999997</v>
      </c>
      <c r="F17" s="671">
        <v>35074.949999999997</v>
      </c>
      <c r="G17" s="671">
        <v>0</v>
      </c>
      <c r="H17" s="709">
        <v>3771.26</v>
      </c>
    </row>
    <row r="18" spans="2:10" ht="12.75" x14ac:dyDescent="0.2">
      <c r="B18" s="933"/>
      <c r="C18" s="888" t="s">
        <v>50</v>
      </c>
      <c r="D18" s="47" t="s">
        <v>43</v>
      </c>
      <c r="E18" s="672">
        <v>566175.03</v>
      </c>
      <c r="F18" s="679">
        <v>566175.03</v>
      </c>
      <c r="G18" s="679">
        <v>0</v>
      </c>
      <c r="H18" s="710">
        <v>61164.7</v>
      </c>
    </row>
    <row r="19" spans="2:10" ht="12.75" x14ac:dyDescent="0.2">
      <c r="B19" s="933"/>
      <c r="C19" s="889"/>
      <c r="D19" s="26" t="s">
        <v>44</v>
      </c>
      <c r="E19" s="676" t="s">
        <v>101</v>
      </c>
      <c r="F19" s="665" t="s">
        <v>101</v>
      </c>
      <c r="G19" s="665">
        <v>0</v>
      </c>
      <c r="H19" s="711" t="s">
        <v>101</v>
      </c>
    </row>
    <row r="20" spans="2:10" ht="12.75" x14ac:dyDescent="0.2">
      <c r="B20" s="933"/>
      <c r="C20" s="889"/>
      <c r="D20" s="26" t="s">
        <v>45</v>
      </c>
      <c r="E20" s="680">
        <v>170366.64</v>
      </c>
      <c r="F20" s="677">
        <v>170366.64</v>
      </c>
      <c r="G20" s="665">
        <v>0</v>
      </c>
      <c r="H20" s="711">
        <v>194530.89</v>
      </c>
    </row>
    <row r="21" spans="2:10" ht="12.75" x14ac:dyDescent="0.2">
      <c r="B21" s="933"/>
      <c r="C21" s="889"/>
      <c r="D21" s="32" t="s">
        <v>46</v>
      </c>
      <c r="E21" s="680" t="s">
        <v>101</v>
      </c>
      <c r="F21" s="681" t="s">
        <v>101</v>
      </c>
      <c r="G21" s="665">
        <v>0</v>
      </c>
      <c r="H21" s="712" t="s">
        <v>101</v>
      </c>
    </row>
    <row r="22" spans="2:10" ht="12.75" x14ac:dyDescent="0.2">
      <c r="B22" s="933"/>
      <c r="C22" s="889"/>
      <c r="D22" s="36" t="s">
        <v>47</v>
      </c>
      <c r="E22" s="676" t="s">
        <v>101</v>
      </c>
      <c r="F22" s="682" t="s">
        <v>101</v>
      </c>
      <c r="G22" s="682">
        <v>0</v>
      </c>
      <c r="H22" s="713" t="s">
        <v>101</v>
      </c>
    </row>
    <row r="23" spans="2:10" ht="12.75" x14ac:dyDescent="0.2">
      <c r="B23" s="934"/>
      <c r="C23" s="904"/>
      <c r="D23" s="65" t="s">
        <v>48</v>
      </c>
      <c r="E23" s="683">
        <v>736541.67</v>
      </c>
      <c r="F23" s="684">
        <v>736541.67</v>
      </c>
      <c r="G23" s="684">
        <v>0</v>
      </c>
      <c r="H23" s="714">
        <v>255695.59000000003</v>
      </c>
      <c r="J23" s="112"/>
    </row>
    <row r="24" spans="2:10" ht="12.75" x14ac:dyDescent="0.2">
      <c r="B24" s="885" t="s">
        <v>51</v>
      </c>
      <c r="C24" s="888" t="s">
        <v>52</v>
      </c>
      <c r="D24" s="47" t="s">
        <v>43</v>
      </c>
      <c r="E24" s="685">
        <v>67746.324580002009</v>
      </c>
      <c r="F24" s="685">
        <v>67152.479999999996</v>
      </c>
      <c r="G24" s="679">
        <v>1117.52</v>
      </c>
      <c r="H24" s="715">
        <v>16856.59</v>
      </c>
    </row>
    <row r="25" spans="2:10" ht="12.75" x14ac:dyDescent="0.2">
      <c r="B25" s="886"/>
      <c r="C25" s="889"/>
      <c r="D25" s="656" t="s">
        <v>44</v>
      </c>
      <c r="E25" s="680" t="s">
        <v>101</v>
      </c>
      <c r="F25" s="686" t="s">
        <v>101</v>
      </c>
      <c r="G25" s="665" t="s">
        <v>101</v>
      </c>
      <c r="H25" s="716" t="s">
        <v>101</v>
      </c>
    </row>
    <row r="26" spans="2:10" ht="12.75" x14ac:dyDescent="0.2">
      <c r="B26" s="886"/>
      <c r="C26" s="889"/>
      <c r="D26" s="26" t="s">
        <v>106</v>
      </c>
      <c r="E26" s="728" t="s">
        <v>101</v>
      </c>
      <c r="F26" s="729" t="s">
        <v>101</v>
      </c>
      <c r="G26" s="667" t="s">
        <v>101</v>
      </c>
      <c r="H26" s="732" t="s">
        <v>101</v>
      </c>
    </row>
    <row r="27" spans="2:10" ht="12.75" x14ac:dyDescent="0.2">
      <c r="B27" s="886"/>
      <c r="C27" s="889"/>
      <c r="D27" s="36" t="s">
        <v>47</v>
      </c>
      <c r="E27" s="687">
        <v>247.05</v>
      </c>
      <c r="F27" s="688">
        <v>247.05</v>
      </c>
      <c r="G27" s="717">
        <v>0</v>
      </c>
      <c r="H27" s="718">
        <v>1.82</v>
      </c>
    </row>
    <row r="28" spans="2:10" ht="13.5" thickBot="1" x14ac:dyDescent="0.25">
      <c r="B28" s="886"/>
      <c r="C28" s="889"/>
      <c r="D28" s="113" t="s">
        <v>48</v>
      </c>
      <c r="E28" s="689">
        <v>67993.374580002011</v>
      </c>
      <c r="F28" s="690">
        <v>67399.53</v>
      </c>
      <c r="G28" s="690">
        <v>1117.52</v>
      </c>
      <c r="H28" s="719">
        <v>16858.41</v>
      </c>
    </row>
    <row r="29" spans="2:10" ht="14.25" customHeight="1" thickTop="1" x14ac:dyDescent="0.2">
      <c r="B29" s="891" t="s">
        <v>53</v>
      </c>
      <c r="C29" s="892"/>
      <c r="D29" s="78" t="s">
        <v>43</v>
      </c>
      <c r="E29" s="691">
        <v>633327.51</v>
      </c>
      <c r="F29" s="692">
        <v>633327.51</v>
      </c>
      <c r="G29" s="692">
        <v>1117.52</v>
      </c>
      <c r="H29" s="720">
        <v>78021.289999999994</v>
      </c>
    </row>
    <row r="30" spans="2:10" ht="12.75" x14ac:dyDescent="0.2">
      <c r="B30" s="893"/>
      <c r="C30" s="894"/>
      <c r="D30" s="84" t="s">
        <v>44</v>
      </c>
      <c r="E30" s="666">
        <v>2965.2</v>
      </c>
      <c r="F30" s="665">
        <v>2965.2</v>
      </c>
      <c r="G30" s="665">
        <v>0</v>
      </c>
      <c r="H30" s="711">
        <v>398.21999999999997</v>
      </c>
    </row>
    <row r="31" spans="2:10" ht="12.75" x14ac:dyDescent="0.2">
      <c r="B31" s="893"/>
      <c r="C31" s="894"/>
      <c r="D31" s="84" t="s">
        <v>45</v>
      </c>
      <c r="E31" s="666">
        <v>170366.64</v>
      </c>
      <c r="F31" s="667">
        <v>170366.64</v>
      </c>
      <c r="G31" s="665">
        <v>0</v>
      </c>
      <c r="H31" s="711">
        <v>194530.89</v>
      </c>
    </row>
    <row r="32" spans="2:10" ht="12.75" x14ac:dyDescent="0.2">
      <c r="B32" s="893"/>
      <c r="C32" s="894"/>
      <c r="D32" s="114" t="s">
        <v>46</v>
      </c>
      <c r="E32" s="693" t="s">
        <v>101</v>
      </c>
      <c r="F32" s="694" t="s">
        <v>101</v>
      </c>
      <c r="G32" s="667">
        <v>0</v>
      </c>
      <c r="H32" s="721" t="s">
        <v>101</v>
      </c>
    </row>
    <row r="33" spans="1:18" ht="12.75" x14ac:dyDescent="0.2">
      <c r="B33" s="893"/>
      <c r="C33" s="894"/>
      <c r="D33" s="114" t="s">
        <v>106</v>
      </c>
      <c r="E33" s="733" t="s">
        <v>101</v>
      </c>
      <c r="F33" s="675" t="s">
        <v>101</v>
      </c>
      <c r="G33" s="677">
        <v>0</v>
      </c>
      <c r="H33" s="734" t="s">
        <v>101</v>
      </c>
    </row>
    <row r="34" spans="1:18" ht="12.75" x14ac:dyDescent="0.2">
      <c r="B34" s="893"/>
      <c r="C34" s="894"/>
      <c r="D34" s="116" t="s">
        <v>47</v>
      </c>
      <c r="E34" s="666">
        <v>2098.61</v>
      </c>
      <c r="F34" s="667">
        <v>2098.61</v>
      </c>
      <c r="G34" s="722">
        <v>0</v>
      </c>
      <c r="H34" s="723">
        <v>35.29</v>
      </c>
    </row>
    <row r="35" spans="1:18" ht="14.25" customHeight="1" thickBot="1" x14ac:dyDescent="0.25">
      <c r="B35" s="895"/>
      <c r="C35" s="896"/>
      <c r="D35" s="117" t="s">
        <v>50</v>
      </c>
      <c r="E35" s="118">
        <v>809351.80458000198</v>
      </c>
      <c r="F35" s="94">
        <v>808757.96</v>
      </c>
      <c r="G35" s="94">
        <v>1117.52</v>
      </c>
      <c r="H35" s="95">
        <v>272985.69</v>
      </c>
    </row>
    <row r="36" spans="1:1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1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1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1:1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1:1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1:1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1:1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1:1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1:18" x14ac:dyDescent="0.2">
      <c r="B44" s="103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9:C35"/>
    <mergeCell ref="B6:B23"/>
    <mergeCell ref="C6:C11"/>
    <mergeCell ref="C12:C17"/>
    <mergeCell ref="C18:C23"/>
    <mergeCell ref="B24:B28"/>
    <mergeCell ref="C24:C28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2" orientation="portrait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Normal="100" zoomScaleSheetLayoutView="85" workbookViewId="0"/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907" t="s">
        <v>98</v>
      </c>
      <c r="C1" s="907"/>
      <c r="D1" s="907"/>
      <c r="E1" s="907"/>
      <c r="F1" s="907"/>
      <c r="G1" s="907"/>
      <c r="H1" s="907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908">
        <v>2021</v>
      </c>
      <c r="F3" s="909"/>
      <c r="G3" s="909"/>
      <c r="H3" s="910"/>
    </row>
    <row r="4" spans="1:9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9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86" t="s">
        <v>41</v>
      </c>
      <c r="C6" s="889" t="s">
        <v>42</v>
      </c>
      <c r="D6" s="20" t="s">
        <v>43</v>
      </c>
      <c r="E6" s="664">
        <v>398383.91</v>
      </c>
      <c r="F6" s="665">
        <v>398383.91</v>
      </c>
      <c r="G6" s="697">
        <v>0</v>
      </c>
      <c r="H6" s="698">
        <v>48761.68</v>
      </c>
    </row>
    <row r="7" spans="1:9" ht="12.75" x14ac:dyDescent="0.2">
      <c r="B7" s="886"/>
      <c r="C7" s="889"/>
      <c r="D7" s="26" t="s">
        <v>44</v>
      </c>
      <c r="E7" s="664" t="s">
        <v>101</v>
      </c>
      <c r="F7" s="665" t="s">
        <v>101</v>
      </c>
      <c r="G7" s="699">
        <v>0</v>
      </c>
      <c r="H7" s="700" t="s">
        <v>101</v>
      </c>
    </row>
    <row r="8" spans="1:9" ht="12.75" x14ac:dyDescent="0.2">
      <c r="B8" s="886"/>
      <c r="C8" s="889"/>
      <c r="D8" s="26" t="s">
        <v>45</v>
      </c>
      <c r="E8" s="664">
        <v>145411.09</v>
      </c>
      <c r="F8" s="665">
        <v>145411.09</v>
      </c>
      <c r="G8" s="699">
        <v>0</v>
      </c>
      <c r="H8" s="700">
        <v>205014.98</v>
      </c>
    </row>
    <row r="9" spans="1:9" ht="12.75" x14ac:dyDescent="0.2">
      <c r="B9" s="886"/>
      <c r="C9" s="889"/>
      <c r="D9" s="32" t="s">
        <v>46</v>
      </c>
      <c r="E9" s="666" t="s">
        <v>101</v>
      </c>
      <c r="F9" s="667" t="s">
        <v>101</v>
      </c>
      <c r="G9" s="699">
        <v>0</v>
      </c>
      <c r="H9" s="701" t="s">
        <v>101</v>
      </c>
    </row>
    <row r="10" spans="1:9" ht="12.75" x14ac:dyDescent="0.2">
      <c r="B10" s="886"/>
      <c r="C10" s="889"/>
      <c r="D10" s="36" t="s">
        <v>47</v>
      </c>
      <c r="E10" s="668">
        <v>1181.54</v>
      </c>
      <c r="F10" s="669">
        <v>1181.54</v>
      </c>
      <c r="G10" s="682">
        <v>0</v>
      </c>
      <c r="H10" s="702">
        <v>4.63</v>
      </c>
    </row>
    <row r="11" spans="1:9" ht="12.75" x14ac:dyDescent="0.2">
      <c r="B11" s="886"/>
      <c r="C11" s="904"/>
      <c r="D11" s="108" t="s">
        <v>48</v>
      </c>
      <c r="E11" s="670">
        <v>545020.81000000006</v>
      </c>
      <c r="F11" s="671">
        <v>545020.81000000006</v>
      </c>
      <c r="G11" s="671">
        <v>0</v>
      </c>
      <c r="H11" s="703">
        <v>253783.80000000002</v>
      </c>
    </row>
    <row r="12" spans="1:9" ht="12.75" x14ac:dyDescent="0.2">
      <c r="B12" s="886"/>
      <c r="C12" s="888" t="s">
        <v>49</v>
      </c>
      <c r="D12" s="109" t="s">
        <v>43</v>
      </c>
      <c r="E12" s="672">
        <v>25937.68</v>
      </c>
      <c r="F12" s="673">
        <v>25937.68</v>
      </c>
      <c r="G12" s="704">
        <v>0</v>
      </c>
      <c r="H12" s="705">
        <v>2990.45</v>
      </c>
    </row>
    <row r="13" spans="1:9" ht="12.75" x14ac:dyDescent="0.2">
      <c r="B13" s="886"/>
      <c r="C13" s="889"/>
      <c r="D13" s="655" t="s">
        <v>44</v>
      </c>
      <c r="E13" s="674">
        <v>1270.3699999999999</v>
      </c>
      <c r="F13" s="675">
        <v>1270.3699999999999</v>
      </c>
      <c r="G13" s="675">
        <v>0</v>
      </c>
      <c r="H13" s="706">
        <v>228.19</v>
      </c>
    </row>
    <row r="14" spans="1:9" ht="12.75" x14ac:dyDescent="0.2">
      <c r="B14" s="886"/>
      <c r="C14" s="889"/>
      <c r="D14" s="655" t="s">
        <v>45</v>
      </c>
      <c r="E14" s="674">
        <v>13512.98</v>
      </c>
      <c r="F14" s="675">
        <v>13512.98</v>
      </c>
      <c r="G14" s="675">
        <v>0</v>
      </c>
      <c r="H14" s="706">
        <v>1353.32</v>
      </c>
    </row>
    <row r="15" spans="1:9" ht="12.75" x14ac:dyDescent="0.2">
      <c r="B15" s="886"/>
      <c r="C15" s="889"/>
      <c r="D15" s="110" t="s">
        <v>46</v>
      </c>
      <c r="E15" s="676" t="s">
        <v>101</v>
      </c>
      <c r="F15" s="677" t="s">
        <v>101</v>
      </c>
      <c r="G15" s="665">
        <v>0</v>
      </c>
      <c r="H15" s="707" t="s">
        <v>101</v>
      </c>
    </row>
    <row r="16" spans="1:9" ht="12.75" x14ac:dyDescent="0.2">
      <c r="B16" s="886"/>
      <c r="C16" s="889"/>
      <c r="D16" s="111" t="s">
        <v>47</v>
      </c>
      <c r="E16" s="672" t="s">
        <v>101</v>
      </c>
      <c r="F16" s="678" t="s">
        <v>101</v>
      </c>
      <c r="G16" s="708">
        <v>0</v>
      </c>
      <c r="H16" s="702" t="s">
        <v>101</v>
      </c>
    </row>
    <row r="17" spans="2:8" ht="12.75" x14ac:dyDescent="0.2">
      <c r="B17" s="886"/>
      <c r="C17" s="904"/>
      <c r="D17" s="108" t="s">
        <v>48</v>
      </c>
      <c r="E17" s="670">
        <v>40788.22</v>
      </c>
      <c r="F17" s="671">
        <v>40788.22</v>
      </c>
      <c r="G17" s="671">
        <v>0</v>
      </c>
      <c r="H17" s="709">
        <v>4580.49</v>
      </c>
    </row>
    <row r="18" spans="2:8" ht="12.75" x14ac:dyDescent="0.2">
      <c r="B18" s="933"/>
      <c r="C18" s="888" t="s">
        <v>50</v>
      </c>
      <c r="D18" s="47" t="s">
        <v>43</v>
      </c>
      <c r="E18" s="672">
        <v>424321.58999999997</v>
      </c>
      <c r="F18" s="679">
        <v>424321.58999999997</v>
      </c>
      <c r="G18" s="679">
        <v>0</v>
      </c>
      <c r="H18" s="710">
        <v>51752.13</v>
      </c>
    </row>
    <row r="19" spans="2:8" ht="12.75" x14ac:dyDescent="0.2">
      <c r="B19" s="933"/>
      <c r="C19" s="889"/>
      <c r="D19" s="26" t="s">
        <v>44</v>
      </c>
      <c r="E19" s="676" t="s">
        <v>101</v>
      </c>
      <c r="F19" s="665" t="s">
        <v>101</v>
      </c>
      <c r="G19" s="665">
        <v>0</v>
      </c>
      <c r="H19" s="711" t="s">
        <v>101</v>
      </c>
    </row>
    <row r="20" spans="2:8" ht="12.75" x14ac:dyDescent="0.2">
      <c r="B20" s="933"/>
      <c r="C20" s="889"/>
      <c r="D20" s="26" t="s">
        <v>45</v>
      </c>
      <c r="E20" s="680">
        <v>158924.07</v>
      </c>
      <c r="F20" s="677">
        <v>158924.07</v>
      </c>
      <c r="G20" s="665">
        <v>0</v>
      </c>
      <c r="H20" s="711">
        <v>206368.30000000002</v>
      </c>
    </row>
    <row r="21" spans="2:8" ht="12.75" x14ac:dyDescent="0.2">
      <c r="B21" s="933"/>
      <c r="C21" s="889"/>
      <c r="D21" s="32" t="s">
        <v>46</v>
      </c>
      <c r="E21" s="680" t="s">
        <v>101</v>
      </c>
      <c r="F21" s="681" t="s">
        <v>101</v>
      </c>
      <c r="G21" s="665">
        <v>0</v>
      </c>
      <c r="H21" s="712" t="s">
        <v>101</v>
      </c>
    </row>
    <row r="22" spans="2:8" ht="12.75" x14ac:dyDescent="0.2">
      <c r="B22" s="933"/>
      <c r="C22" s="889"/>
      <c r="D22" s="36" t="s">
        <v>47</v>
      </c>
      <c r="E22" s="676" t="s">
        <v>101</v>
      </c>
      <c r="F22" s="682" t="s">
        <v>101</v>
      </c>
      <c r="G22" s="682">
        <v>0</v>
      </c>
      <c r="H22" s="713" t="s">
        <v>101</v>
      </c>
    </row>
    <row r="23" spans="2:8" ht="12.75" x14ac:dyDescent="0.2">
      <c r="B23" s="934"/>
      <c r="C23" s="904"/>
      <c r="D23" s="65" t="s">
        <v>48</v>
      </c>
      <c r="E23" s="683">
        <v>585809.03</v>
      </c>
      <c r="F23" s="684">
        <v>585809.03</v>
      </c>
      <c r="G23" s="684">
        <v>0</v>
      </c>
      <c r="H23" s="714">
        <v>258364.28999999998</v>
      </c>
    </row>
    <row r="24" spans="2:8" ht="12.75" x14ac:dyDescent="0.2">
      <c r="B24" s="885" t="s">
        <v>51</v>
      </c>
      <c r="C24" s="888" t="s">
        <v>52</v>
      </c>
      <c r="D24" s="47" t="s">
        <v>43</v>
      </c>
      <c r="E24" s="685">
        <v>66897.180580000015</v>
      </c>
      <c r="F24" s="685">
        <v>66252.44</v>
      </c>
      <c r="G24" s="679">
        <v>812.37</v>
      </c>
      <c r="H24" s="715">
        <v>18536.3</v>
      </c>
    </row>
    <row r="25" spans="2:8" ht="12.75" x14ac:dyDescent="0.2">
      <c r="B25" s="886"/>
      <c r="C25" s="889"/>
      <c r="D25" s="656" t="s">
        <v>44</v>
      </c>
      <c r="E25" s="680" t="s">
        <v>101</v>
      </c>
      <c r="F25" s="686" t="s">
        <v>101</v>
      </c>
      <c r="G25" s="665">
        <v>0</v>
      </c>
      <c r="H25" s="716" t="s">
        <v>101</v>
      </c>
    </row>
    <row r="26" spans="2:8" ht="12.75" x14ac:dyDescent="0.2">
      <c r="B26" s="886"/>
      <c r="C26" s="889"/>
      <c r="D26" s="26" t="s">
        <v>106</v>
      </c>
      <c r="E26" s="728" t="s">
        <v>101</v>
      </c>
      <c r="F26" s="729" t="s">
        <v>101</v>
      </c>
      <c r="G26" s="667" t="s">
        <v>101</v>
      </c>
      <c r="H26" s="732" t="s">
        <v>101</v>
      </c>
    </row>
    <row r="27" spans="2:8" ht="12.75" x14ac:dyDescent="0.2">
      <c r="B27" s="886"/>
      <c r="C27" s="889"/>
      <c r="D27" s="36" t="s">
        <v>47</v>
      </c>
      <c r="E27" s="687">
        <v>283.83</v>
      </c>
      <c r="F27" s="688">
        <v>283.83</v>
      </c>
      <c r="G27" s="717">
        <v>0</v>
      </c>
      <c r="H27" s="718">
        <v>2.46</v>
      </c>
    </row>
    <row r="28" spans="2:8" ht="13.5" thickBot="1" x14ac:dyDescent="0.25">
      <c r="B28" s="886"/>
      <c r="C28" s="889"/>
      <c r="D28" s="113" t="s">
        <v>48</v>
      </c>
      <c r="E28" s="689">
        <v>67363.130580000012</v>
      </c>
      <c r="F28" s="690">
        <v>66718.39</v>
      </c>
      <c r="G28" s="690">
        <v>812.37</v>
      </c>
      <c r="H28" s="719">
        <v>18549.759999999998</v>
      </c>
    </row>
    <row r="29" spans="2:8" ht="14.25" customHeight="1" thickTop="1" x14ac:dyDescent="0.2">
      <c r="B29" s="891" t="s">
        <v>53</v>
      </c>
      <c r="C29" s="892"/>
      <c r="D29" s="78" t="s">
        <v>43</v>
      </c>
      <c r="E29" s="691">
        <v>491218.77058000001</v>
      </c>
      <c r="F29" s="692">
        <v>490574.02999999997</v>
      </c>
      <c r="G29" s="692">
        <v>812.37</v>
      </c>
      <c r="H29" s="720">
        <v>70288.429999999993</v>
      </c>
    </row>
    <row r="30" spans="2:8" ht="12.75" x14ac:dyDescent="0.2">
      <c r="B30" s="893"/>
      <c r="C30" s="894"/>
      <c r="D30" s="84" t="s">
        <v>44</v>
      </c>
      <c r="E30" s="666">
        <v>1496.7599999999998</v>
      </c>
      <c r="F30" s="665">
        <v>1496.7599999999998</v>
      </c>
      <c r="G30" s="665">
        <v>0</v>
      </c>
      <c r="H30" s="711">
        <v>241.7</v>
      </c>
    </row>
    <row r="31" spans="2:8" ht="12.75" x14ac:dyDescent="0.2">
      <c r="B31" s="893"/>
      <c r="C31" s="894"/>
      <c r="D31" s="84" t="s">
        <v>45</v>
      </c>
      <c r="E31" s="666">
        <v>158924.07</v>
      </c>
      <c r="F31" s="667">
        <v>158924.07</v>
      </c>
      <c r="G31" s="665">
        <v>0</v>
      </c>
      <c r="H31" s="711">
        <v>206368.30000000002</v>
      </c>
    </row>
    <row r="32" spans="2:8" ht="12.75" x14ac:dyDescent="0.2">
      <c r="B32" s="893"/>
      <c r="C32" s="894"/>
      <c r="D32" s="114" t="s">
        <v>46</v>
      </c>
      <c r="E32" s="693" t="s">
        <v>101</v>
      </c>
      <c r="F32" s="694" t="s">
        <v>101</v>
      </c>
      <c r="G32" s="667">
        <v>0</v>
      </c>
      <c r="H32" s="721" t="s">
        <v>101</v>
      </c>
    </row>
    <row r="33" spans="1:8" ht="12.75" x14ac:dyDescent="0.2">
      <c r="B33" s="893"/>
      <c r="C33" s="894"/>
      <c r="D33" s="114" t="s">
        <v>106</v>
      </c>
      <c r="E33" s="733" t="s">
        <v>101</v>
      </c>
      <c r="F33" s="675" t="s">
        <v>101</v>
      </c>
      <c r="G33" s="677">
        <v>0</v>
      </c>
      <c r="H33" s="734" t="s">
        <v>101</v>
      </c>
    </row>
    <row r="34" spans="1:8" ht="12.75" x14ac:dyDescent="0.2">
      <c r="B34" s="893"/>
      <c r="C34" s="894"/>
      <c r="D34" s="116" t="s">
        <v>47</v>
      </c>
      <c r="E34" s="666" t="s">
        <v>101</v>
      </c>
      <c r="F34" s="667" t="s">
        <v>101</v>
      </c>
      <c r="G34" s="722">
        <v>0</v>
      </c>
      <c r="H34" s="723" t="s">
        <v>101</v>
      </c>
    </row>
    <row r="35" spans="1:8" ht="14.25" customHeight="1" thickBot="1" x14ac:dyDescent="0.25">
      <c r="B35" s="895"/>
      <c r="C35" s="896"/>
      <c r="D35" s="117" t="s">
        <v>50</v>
      </c>
      <c r="E35" s="118">
        <v>653172.16058000014</v>
      </c>
      <c r="F35" s="94">
        <v>652527.42000000004</v>
      </c>
      <c r="G35" s="94">
        <v>812.37</v>
      </c>
      <c r="H35" s="95">
        <v>276914.05</v>
      </c>
    </row>
    <row r="36" spans="1: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</row>
    <row r="39" spans="1: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</row>
    <row r="41" spans="1: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</row>
    <row r="42" spans="1: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</row>
    <row r="43" spans="1: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</row>
    <row r="44" spans="1:8" x14ac:dyDescent="0.2">
      <c r="B44" s="103" t="s">
        <v>102</v>
      </c>
    </row>
  </sheetData>
  <mergeCells count="14">
    <mergeCell ref="B29:C35"/>
    <mergeCell ref="B6:B23"/>
    <mergeCell ref="C6:C11"/>
    <mergeCell ref="C12:C17"/>
    <mergeCell ref="C18:C23"/>
    <mergeCell ref="B24:B28"/>
    <mergeCell ref="C24:C28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90" r:id="rId1"/>
  <colBreaks count="1" manualBreakCount="1">
    <brk id="9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Normal="100" zoomScaleSheetLayoutView="55" workbookViewId="0"/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907" t="s">
        <v>95</v>
      </c>
      <c r="C1" s="907"/>
      <c r="D1" s="907"/>
      <c r="E1" s="907"/>
      <c r="F1" s="907"/>
      <c r="G1" s="907"/>
      <c r="H1" s="907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908">
        <v>2020</v>
      </c>
      <c r="F3" s="909"/>
      <c r="G3" s="909"/>
      <c r="H3" s="910"/>
    </row>
    <row r="4" spans="1:9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9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86" t="s">
        <v>41</v>
      </c>
      <c r="C6" s="889" t="s">
        <v>42</v>
      </c>
      <c r="D6" s="20" t="s">
        <v>43</v>
      </c>
      <c r="E6" s="664">
        <v>359888.96072999999</v>
      </c>
      <c r="F6" s="665">
        <v>359888.96072999999</v>
      </c>
      <c r="G6" s="697">
        <v>0</v>
      </c>
      <c r="H6" s="698">
        <v>47015.441590000002</v>
      </c>
    </row>
    <row r="7" spans="1:9" ht="12.75" x14ac:dyDescent="0.2">
      <c r="B7" s="886"/>
      <c r="C7" s="889"/>
      <c r="D7" s="26" t="s">
        <v>44</v>
      </c>
      <c r="E7" s="664" t="s">
        <v>101</v>
      </c>
      <c r="F7" s="665" t="s">
        <v>101</v>
      </c>
      <c r="G7" s="699">
        <v>0</v>
      </c>
      <c r="H7" s="700" t="s">
        <v>101</v>
      </c>
    </row>
    <row r="8" spans="1:9" ht="12.75" x14ac:dyDescent="0.2">
      <c r="B8" s="886"/>
      <c r="C8" s="889"/>
      <c r="D8" s="26" t="s">
        <v>45</v>
      </c>
      <c r="E8" s="664">
        <v>112942.41459</v>
      </c>
      <c r="F8" s="665">
        <v>112942.41459</v>
      </c>
      <c r="G8" s="699">
        <v>0</v>
      </c>
      <c r="H8" s="700">
        <v>205854.21815</v>
      </c>
    </row>
    <row r="9" spans="1:9" ht="12.75" x14ac:dyDescent="0.2">
      <c r="B9" s="886"/>
      <c r="C9" s="889"/>
      <c r="D9" s="32" t="s">
        <v>46</v>
      </c>
      <c r="E9" s="666" t="s">
        <v>101</v>
      </c>
      <c r="F9" s="667" t="s">
        <v>101</v>
      </c>
      <c r="G9" s="699">
        <v>0</v>
      </c>
      <c r="H9" s="701" t="s">
        <v>101</v>
      </c>
    </row>
    <row r="10" spans="1:9" ht="12.75" x14ac:dyDescent="0.2">
      <c r="B10" s="886"/>
      <c r="C10" s="889"/>
      <c r="D10" s="36" t="s">
        <v>47</v>
      </c>
      <c r="E10" s="668">
        <v>1493.03919</v>
      </c>
      <c r="F10" s="669">
        <v>1493.03919</v>
      </c>
      <c r="G10" s="682">
        <v>0</v>
      </c>
      <c r="H10" s="702">
        <v>4.7335000000000003</v>
      </c>
    </row>
    <row r="11" spans="1:9" ht="12.75" x14ac:dyDescent="0.2">
      <c r="B11" s="886"/>
      <c r="C11" s="904"/>
      <c r="D11" s="108" t="s">
        <v>48</v>
      </c>
      <c r="E11" s="670">
        <v>474349.07409999997</v>
      </c>
      <c r="F11" s="671">
        <v>474349.07409999997</v>
      </c>
      <c r="G11" s="671">
        <v>0</v>
      </c>
      <c r="H11" s="703">
        <v>252875.54324</v>
      </c>
    </row>
    <row r="12" spans="1:9" ht="12.75" x14ac:dyDescent="0.2">
      <c r="B12" s="886"/>
      <c r="C12" s="888" t="s">
        <v>49</v>
      </c>
      <c r="D12" s="109" t="s">
        <v>43</v>
      </c>
      <c r="E12" s="672">
        <v>22017.918180000001</v>
      </c>
      <c r="F12" s="673">
        <v>22017.918180000001</v>
      </c>
      <c r="G12" s="704">
        <v>0</v>
      </c>
      <c r="H12" s="705">
        <v>2523.1929</v>
      </c>
    </row>
    <row r="13" spans="1:9" ht="12.75" x14ac:dyDescent="0.2">
      <c r="B13" s="886"/>
      <c r="C13" s="889"/>
      <c r="D13" s="655" t="s">
        <v>44</v>
      </c>
      <c r="E13" s="674">
        <v>1378.7699299999999</v>
      </c>
      <c r="F13" s="675">
        <v>1378.7699299999999</v>
      </c>
      <c r="G13" s="675">
        <v>0</v>
      </c>
      <c r="H13" s="706">
        <v>265.98140000000001</v>
      </c>
    </row>
    <row r="14" spans="1:9" ht="12.75" x14ac:dyDescent="0.2">
      <c r="B14" s="886"/>
      <c r="C14" s="889"/>
      <c r="D14" s="655" t="s">
        <v>45</v>
      </c>
      <c r="E14" s="674">
        <v>9177.3829499999993</v>
      </c>
      <c r="F14" s="675">
        <v>9177.3829499999993</v>
      </c>
      <c r="G14" s="675">
        <v>0</v>
      </c>
      <c r="H14" s="706">
        <v>900.67948000000001</v>
      </c>
    </row>
    <row r="15" spans="1:9" ht="12.75" x14ac:dyDescent="0.2">
      <c r="B15" s="886"/>
      <c r="C15" s="889"/>
      <c r="D15" s="110" t="s">
        <v>46</v>
      </c>
      <c r="E15" s="676" t="s">
        <v>101</v>
      </c>
      <c r="F15" s="677" t="s">
        <v>101</v>
      </c>
      <c r="G15" s="665">
        <v>0</v>
      </c>
      <c r="H15" s="707" t="s">
        <v>101</v>
      </c>
    </row>
    <row r="16" spans="1:9" ht="12.75" x14ac:dyDescent="0.2">
      <c r="B16" s="886"/>
      <c r="C16" s="889"/>
      <c r="D16" s="111" t="s">
        <v>47</v>
      </c>
      <c r="E16" s="672" t="s">
        <v>101</v>
      </c>
      <c r="F16" s="678" t="s">
        <v>101</v>
      </c>
      <c r="G16" s="708">
        <v>0</v>
      </c>
      <c r="H16" s="702" t="s">
        <v>101</v>
      </c>
    </row>
    <row r="17" spans="2:8" ht="12.75" x14ac:dyDescent="0.2">
      <c r="B17" s="886"/>
      <c r="C17" s="904"/>
      <c r="D17" s="108" t="s">
        <v>48</v>
      </c>
      <c r="E17" s="670">
        <v>32574.071059999998</v>
      </c>
      <c r="F17" s="671">
        <v>32574.071059999998</v>
      </c>
      <c r="G17" s="671">
        <v>0</v>
      </c>
      <c r="H17" s="709">
        <v>3695.4749800000004</v>
      </c>
    </row>
    <row r="18" spans="2:8" ht="12.75" x14ac:dyDescent="0.2">
      <c r="B18" s="933"/>
      <c r="C18" s="888" t="s">
        <v>50</v>
      </c>
      <c r="D18" s="47" t="s">
        <v>43</v>
      </c>
      <c r="E18" s="672">
        <v>381906.87890999997</v>
      </c>
      <c r="F18" s="679">
        <v>381906.87890999997</v>
      </c>
      <c r="G18" s="679">
        <v>0</v>
      </c>
      <c r="H18" s="710">
        <v>49538.634490000004</v>
      </c>
    </row>
    <row r="19" spans="2:8" ht="12.75" x14ac:dyDescent="0.2">
      <c r="B19" s="933"/>
      <c r="C19" s="889"/>
      <c r="D19" s="26" t="s">
        <v>44</v>
      </c>
      <c r="E19" s="676" t="s">
        <v>101</v>
      </c>
      <c r="F19" s="665" t="s">
        <v>101</v>
      </c>
      <c r="G19" s="665">
        <v>0</v>
      </c>
      <c r="H19" s="711" t="s">
        <v>101</v>
      </c>
    </row>
    <row r="20" spans="2:8" ht="12.75" x14ac:dyDescent="0.2">
      <c r="B20" s="933"/>
      <c r="C20" s="889"/>
      <c r="D20" s="26" t="s">
        <v>45</v>
      </c>
      <c r="E20" s="680">
        <v>122119.79754</v>
      </c>
      <c r="F20" s="677">
        <v>122119.79754</v>
      </c>
      <c r="G20" s="665">
        <v>0</v>
      </c>
      <c r="H20" s="711">
        <v>206754.89762999999</v>
      </c>
    </row>
    <row r="21" spans="2:8" ht="12.75" x14ac:dyDescent="0.2">
      <c r="B21" s="933"/>
      <c r="C21" s="889"/>
      <c r="D21" s="32" t="s">
        <v>46</v>
      </c>
      <c r="E21" s="680" t="s">
        <v>101</v>
      </c>
      <c r="F21" s="681" t="s">
        <v>101</v>
      </c>
      <c r="G21" s="665">
        <v>0</v>
      </c>
      <c r="H21" s="712" t="s">
        <v>101</v>
      </c>
    </row>
    <row r="22" spans="2:8" ht="12.75" x14ac:dyDescent="0.2">
      <c r="B22" s="933"/>
      <c r="C22" s="889"/>
      <c r="D22" s="36" t="s">
        <v>47</v>
      </c>
      <c r="E22" s="676" t="s">
        <v>101</v>
      </c>
      <c r="F22" s="682" t="s">
        <v>101</v>
      </c>
      <c r="G22" s="682">
        <v>0</v>
      </c>
      <c r="H22" s="713" t="s">
        <v>101</v>
      </c>
    </row>
    <row r="23" spans="2:8" ht="12.75" x14ac:dyDescent="0.2">
      <c r="B23" s="934"/>
      <c r="C23" s="904"/>
      <c r="D23" s="65" t="s">
        <v>48</v>
      </c>
      <c r="E23" s="683">
        <v>506923.14515999996</v>
      </c>
      <c r="F23" s="684">
        <v>506923.14515999996</v>
      </c>
      <c r="G23" s="684">
        <v>0</v>
      </c>
      <c r="H23" s="714">
        <v>256571.01822</v>
      </c>
    </row>
    <row r="24" spans="2:8" ht="12.75" x14ac:dyDescent="0.2">
      <c r="B24" s="885" t="s">
        <v>51</v>
      </c>
      <c r="C24" s="888" t="s">
        <v>52</v>
      </c>
      <c r="D24" s="47" t="s">
        <v>43</v>
      </c>
      <c r="E24" s="685">
        <v>56369.31</v>
      </c>
      <c r="F24" s="685">
        <v>55829.57043</v>
      </c>
      <c r="G24" s="679">
        <v>766.7</v>
      </c>
      <c r="H24" s="715">
        <v>16303.23365</v>
      </c>
    </row>
    <row r="25" spans="2:8" ht="12.75" x14ac:dyDescent="0.2">
      <c r="B25" s="886"/>
      <c r="C25" s="889"/>
      <c r="D25" s="656" t="s">
        <v>44</v>
      </c>
      <c r="E25" s="680" t="s">
        <v>101</v>
      </c>
      <c r="F25" s="686" t="s">
        <v>101</v>
      </c>
      <c r="G25" s="665" t="s">
        <v>101</v>
      </c>
      <c r="H25" s="716" t="s">
        <v>101</v>
      </c>
    </row>
    <row r="26" spans="2:8" ht="12.75" x14ac:dyDescent="0.2">
      <c r="B26" s="886"/>
      <c r="C26" s="889"/>
      <c r="D26" s="26" t="s">
        <v>106</v>
      </c>
      <c r="E26" s="728" t="s">
        <v>101</v>
      </c>
      <c r="F26" s="729" t="s">
        <v>101</v>
      </c>
      <c r="G26" s="667">
        <v>0</v>
      </c>
      <c r="H26" s="732" t="s">
        <v>101</v>
      </c>
    </row>
    <row r="27" spans="2:8" ht="12.75" x14ac:dyDescent="0.2">
      <c r="B27" s="886"/>
      <c r="C27" s="889"/>
      <c r="D27" s="36" t="s">
        <v>47</v>
      </c>
      <c r="E27" s="687">
        <v>455.30193000000003</v>
      </c>
      <c r="F27" s="688">
        <v>455.30193000000003</v>
      </c>
      <c r="G27" s="717">
        <v>0</v>
      </c>
      <c r="H27" s="718">
        <v>2.915</v>
      </c>
    </row>
    <row r="28" spans="2:8" ht="13.5" thickBot="1" x14ac:dyDescent="0.25">
      <c r="B28" s="886"/>
      <c r="C28" s="889"/>
      <c r="D28" s="113" t="s">
        <v>48</v>
      </c>
      <c r="E28" s="689">
        <v>56951.233569999997</v>
      </c>
      <c r="F28" s="690">
        <v>56411.493999999999</v>
      </c>
      <c r="G28" s="690">
        <v>768.7</v>
      </c>
      <c r="H28" s="719">
        <v>16311.348650000002</v>
      </c>
    </row>
    <row r="29" spans="2:8" ht="14.25" customHeight="1" thickTop="1" x14ac:dyDescent="0.2">
      <c r="B29" s="891" t="s">
        <v>53</v>
      </c>
      <c r="C29" s="892"/>
      <c r="D29" s="78" t="s">
        <v>43</v>
      </c>
      <c r="E29" s="691">
        <v>437736.44933999999</v>
      </c>
      <c r="F29" s="692">
        <v>437736.44933999999</v>
      </c>
      <c r="G29" s="692">
        <v>766.7</v>
      </c>
      <c r="H29" s="720">
        <v>65841.868140000006</v>
      </c>
    </row>
    <row r="30" spans="2:8" ht="12.75" x14ac:dyDescent="0.2">
      <c r="B30" s="893"/>
      <c r="C30" s="894"/>
      <c r="D30" s="84" t="s">
        <v>44</v>
      </c>
      <c r="E30" s="666">
        <v>1530.05116</v>
      </c>
      <c r="F30" s="665">
        <v>1530.05116</v>
      </c>
      <c r="G30" s="665">
        <v>2</v>
      </c>
      <c r="H30" s="711">
        <v>272.33139999999997</v>
      </c>
    </row>
    <row r="31" spans="2:8" ht="12.75" x14ac:dyDescent="0.2">
      <c r="B31" s="893"/>
      <c r="C31" s="894"/>
      <c r="D31" s="84" t="s">
        <v>45</v>
      </c>
      <c r="E31" s="666">
        <v>122119.79754</v>
      </c>
      <c r="F31" s="667">
        <v>122119.79754</v>
      </c>
      <c r="G31" s="665">
        <v>0</v>
      </c>
      <c r="H31" s="711">
        <v>206754.89762999999</v>
      </c>
    </row>
    <row r="32" spans="2:8" ht="12.75" x14ac:dyDescent="0.2">
      <c r="B32" s="893"/>
      <c r="C32" s="894"/>
      <c r="D32" s="114" t="s">
        <v>46</v>
      </c>
      <c r="E32" s="693" t="s">
        <v>101</v>
      </c>
      <c r="F32" s="694" t="s">
        <v>101</v>
      </c>
      <c r="G32" s="667">
        <v>0</v>
      </c>
      <c r="H32" s="721" t="s">
        <v>101</v>
      </c>
    </row>
    <row r="33" spans="1:8" ht="12.75" x14ac:dyDescent="0.2">
      <c r="B33" s="893"/>
      <c r="C33" s="894"/>
      <c r="D33" s="114" t="s">
        <v>106</v>
      </c>
      <c r="E33" s="733" t="s">
        <v>101</v>
      </c>
      <c r="F33" s="675" t="s">
        <v>101</v>
      </c>
      <c r="G33" s="677">
        <v>0</v>
      </c>
      <c r="H33" s="734" t="s">
        <v>101</v>
      </c>
    </row>
    <row r="34" spans="1:8" ht="12.75" x14ac:dyDescent="0.2">
      <c r="B34" s="893"/>
      <c r="C34" s="894"/>
      <c r="D34" s="116" t="s">
        <v>47</v>
      </c>
      <c r="E34" s="666" t="s">
        <v>101</v>
      </c>
      <c r="F34" s="667" t="s">
        <v>101</v>
      </c>
      <c r="G34" s="722">
        <v>0</v>
      </c>
      <c r="H34" s="723" t="s">
        <v>101</v>
      </c>
    </row>
    <row r="35" spans="1:8" ht="14.25" customHeight="1" thickBot="1" x14ac:dyDescent="0.25">
      <c r="B35" s="895"/>
      <c r="C35" s="896"/>
      <c r="D35" s="117" t="s">
        <v>50</v>
      </c>
      <c r="E35" s="695">
        <v>563874.37873</v>
      </c>
      <c r="F35" s="696">
        <v>563334.63916000002</v>
      </c>
      <c r="G35" s="696">
        <v>768.7</v>
      </c>
      <c r="H35" s="724">
        <v>272882.36686999997</v>
      </c>
    </row>
    <row r="36" spans="1: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</row>
    <row r="39" spans="1: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</row>
    <row r="41" spans="1: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</row>
    <row r="42" spans="1: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</row>
    <row r="43" spans="1: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</row>
    <row r="44" spans="1:8" x14ac:dyDescent="0.2">
      <c r="B44" s="103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9:C35"/>
    <mergeCell ref="B6:B23"/>
    <mergeCell ref="C6:C11"/>
    <mergeCell ref="C12:C17"/>
    <mergeCell ref="C18:C23"/>
    <mergeCell ref="B24:B28"/>
    <mergeCell ref="C24:C28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zoomScaleSheetLayoutView="55" workbookViewId="0"/>
  </sheetViews>
  <sheetFormatPr baseColWidth="10" defaultColWidth="1.710937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.7109375" style="103"/>
  </cols>
  <sheetData>
    <row r="1" spans="1:9" s="12" customFormat="1" ht="36.75" customHeight="1" x14ac:dyDescent="0.2">
      <c r="B1" s="907" t="s">
        <v>92</v>
      </c>
      <c r="C1" s="907"/>
      <c r="D1" s="907"/>
      <c r="E1" s="907"/>
      <c r="F1" s="907"/>
      <c r="G1" s="907"/>
      <c r="H1" s="907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908">
        <v>2019</v>
      </c>
      <c r="F3" s="909"/>
      <c r="G3" s="909"/>
      <c r="H3" s="910"/>
    </row>
    <row r="4" spans="1:9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9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86" t="s">
        <v>41</v>
      </c>
      <c r="C6" s="889" t="s">
        <v>42</v>
      </c>
      <c r="D6" s="20" t="s">
        <v>43</v>
      </c>
      <c r="E6" s="664">
        <v>413981.71</v>
      </c>
      <c r="F6" s="665">
        <v>413981.71</v>
      </c>
      <c r="G6" s="697">
        <v>0</v>
      </c>
      <c r="H6" s="698">
        <v>56972.69</v>
      </c>
    </row>
    <row r="7" spans="1:9" ht="12.75" x14ac:dyDescent="0.2">
      <c r="B7" s="886"/>
      <c r="C7" s="889"/>
      <c r="D7" s="26" t="s">
        <v>44</v>
      </c>
      <c r="E7" s="664" t="s">
        <v>101</v>
      </c>
      <c r="F7" s="665" t="s">
        <v>101</v>
      </c>
      <c r="G7" s="699">
        <v>0</v>
      </c>
      <c r="H7" s="700" t="s">
        <v>101</v>
      </c>
    </row>
    <row r="8" spans="1:9" ht="12.75" x14ac:dyDescent="0.2">
      <c r="B8" s="886"/>
      <c r="C8" s="889"/>
      <c r="D8" s="26" t="s">
        <v>45</v>
      </c>
      <c r="E8" s="664">
        <v>126840.49</v>
      </c>
      <c r="F8" s="665">
        <v>126840.49</v>
      </c>
      <c r="G8" s="699">
        <v>0</v>
      </c>
      <c r="H8" s="700">
        <v>229690.46</v>
      </c>
    </row>
    <row r="9" spans="1:9" ht="12.75" x14ac:dyDescent="0.2">
      <c r="B9" s="886"/>
      <c r="C9" s="889"/>
      <c r="D9" s="32" t="s">
        <v>46</v>
      </c>
      <c r="E9" s="666">
        <v>0</v>
      </c>
      <c r="F9" s="667">
        <v>0</v>
      </c>
      <c r="G9" s="699">
        <v>0</v>
      </c>
      <c r="H9" s="701">
        <v>0</v>
      </c>
    </row>
    <row r="10" spans="1:9" ht="12.75" x14ac:dyDescent="0.2">
      <c r="B10" s="886"/>
      <c r="C10" s="889"/>
      <c r="D10" s="36" t="s">
        <v>47</v>
      </c>
      <c r="E10" s="668">
        <v>83.28</v>
      </c>
      <c r="F10" s="669">
        <v>83.28</v>
      </c>
      <c r="G10" s="682">
        <v>0</v>
      </c>
      <c r="H10" s="702">
        <v>1.73</v>
      </c>
    </row>
    <row r="11" spans="1:9" ht="12.75" x14ac:dyDescent="0.2">
      <c r="B11" s="886"/>
      <c r="C11" s="904"/>
      <c r="D11" s="108" t="s">
        <v>48</v>
      </c>
      <c r="E11" s="670" t="s">
        <v>101</v>
      </c>
      <c r="F11" s="671" t="s">
        <v>101</v>
      </c>
      <c r="G11" s="671">
        <v>0</v>
      </c>
      <c r="H11" s="703" t="s">
        <v>101</v>
      </c>
    </row>
    <row r="12" spans="1:9" ht="12.75" x14ac:dyDescent="0.2">
      <c r="B12" s="886"/>
      <c r="C12" s="888" t="s">
        <v>49</v>
      </c>
      <c r="D12" s="109" t="s">
        <v>43</v>
      </c>
      <c r="E12" s="672">
        <v>24227.72</v>
      </c>
      <c r="F12" s="673">
        <v>24227.72</v>
      </c>
      <c r="G12" s="704">
        <v>0</v>
      </c>
      <c r="H12" s="705">
        <v>2610.59</v>
      </c>
    </row>
    <row r="13" spans="1:9" ht="12.75" x14ac:dyDescent="0.2">
      <c r="B13" s="886"/>
      <c r="C13" s="889"/>
      <c r="D13" s="655" t="s">
        <v>44</v>
      </c>
      <c r="E13" s="674">
        <v>931.96</v>
      </c>
      <c r="F13" s="675">
        <v>931.96</v>
      </c>
      <c r="G13" s="675">
        <v>0</v>
      </c>
      <c r="H13" s="706">
        <v>177.26</v>
      </c>
    </row>
    <row r="14" spans="1:9" ht="12.75" x14ac:dyDescent="0.2">
      <c r="B14" s="886"/>
      <c r="C14" s="889"/>
      <c r="D14" s="655" t="s">
        <v>45</v>
      </c>
      <c r="E14" s="674">
        <v>9024.7999999999993</v>
      </c>
      <c r="F14" s="675">
        <v>9024.7999999999993</v>
      </c>
      <c r="G14" s="675">
        <v>0</v>
      </c>
      <c r="H14" s="706">
        <v>1083.49</v>
      </c>
    </row>
    <row r="15" spans="1:9" ht="12.75" x14ac:dyDescent="0.2">
      <c r="B15" s="886"/>
      <c r="C15" s="889"/>
      <c r="D15" s="110" t="s">
        <v>46</v>
      </c>
      <c r="E15" s="676">
        <v>0</v>
      </c>
      <c r="F15" s="677">
        <v>0</v>
      </c>
      <c r="G15" s="665">
        <v>0</v>
      </c>
      <c r="H15" s="707">
        <v>0</v>
      </c>
    </row>
    <row r="16" spans="1:9" ht="12.75" x14ac:dyDescent="0.2">
      <c r="B16" s="886"/>
      <c r="C16" s="889"/>
      <c r="D16" s="111" t="s">
        <v>47</v>
      </c>
      <c r="E16" s="672" t="s">
        <v>101</v>
      </c>
      <c r="F16" s="678" t="s">
        <v>101</v>
      </c>
      <c r="G16" s="708">
        <v>0</v>
      </c>
      <c r="H16" s="702" t="s">
        <v>101</v>
      </c>
    </row>
    <row r="17" spans="2:8" ht="12.75" x14ac:dyDescent="0.2">
      <c r="B17" s="886"/>
      <c r="C17" s="904"/>
      <c r="D17" s="108" t="s">
        <v>48</v>
      </c>
      <c r="E17" s="670" t="s">
        <v>101</v>
      </c>
      <c r="F17" s="671" t="s">
        <v>101</v>
      </c>
      <c r="G17" s="671">
        <v>0</v>
      </c>
      <c r="H17" s="709" t="s">
        <v>101</v>
      </c>
    </row>
    <row r="18" spans="2:8" ht="12.75" x14ac:dyDescent="0.2">
      <c r="B18" s="933"/>
      <c r="C18" s="888" t="s">
        <v>50</v>
      </c>
      <c r="D18" s="47" t="s">
        <v>43</v>
      </c>
      <c r="E18" s="672">
        <v>438209.43000000005</v>
      </c>
      <c r="F18" s="679">
        <v>438209.43000000005</v>
      </c>
      <c r="G18" s="679">
        <v>0</v>
      </c>
      <c r="H18" s="710">
        <v>59583.28</v>
      </c>
    </row>
    <row r="19" spans="2:8" ht="12.75" x14ac:dyDescent="0.2">
      <c r="B19" s="933"/>
      <c r="C19" s="889"/>
      <c r="D19" s="26" t="s">
        <v>44</v>
      </c>
      <c r="E19" s="676" t="s">
        <v>101</v>
      </c>
      <c r="F19" s="665" t="s">
        <v>101</v>
      </c>
      <c r="G19" s="665">
        <v>0</v>
      </c>
      <c r="H19" s="711" t="s">
        <v>101</v>
      </c>
    </row>
    <row r="20" spans="2:8" ht="12.75" x14ac:dyDescent="0.2">
      <c r="B20" s="933"/>
      <c r="C20" s="889"/>
      <c r="D20" s="26" t="s">
        <v>45</v>
      </c>
      <c r="E20" s="680">
        <v>135865.29</v>
      </c>
      <c r="F20" s="677">
        <v>135865.29</v>
      </c>
      <c r="G20" s="665">
        <v>0</v>
      </c>
      <c r="H20" s="711">
        <v>230773.94999999998</v>
      </c>
    </row>
    <row r="21" spans="2:8" ht="12.75" x14ac:dyDescent="0.2">
      <c r="B21" s="933"/>
      <c r="C21" s="889"/>
      <c r="D21" s="32" t="s">
        <v>46</v>
      </c>
      <c r="E21" s="680">
        <v>0</v>
      </c>
      <c r="F21" s="681">
        <v>0</v>
      </c>
      <c r="G21" s="665">
        <v>0</v>
      </c>
      <c r="H21" s="712">
        <v>0</v>
      </c>
    </row>
    <row r="22" spans="2:8" ht="12.75" x14ac:dyDescent="0.2">
      <c r="B22" s="933"/>
      <c r="C22" s="889"/>
      <c r="D22" s="36" t="s">
        <v>47</v>
      </c>
      <c r="E22" s="676" t="s">
        <v>101</v>
      </c>
      <c r="F22" s="682" t="s">
        <v>101</v>
      </c>
      <c r="G22" s="682">
        <v>0</v>
      </c>
      <c r="H22" s="713" t="s">
        <v>101</v>
      </c>
    </row>
    <row r="23" spans="2:8" ht="12.75" x14ac:dyDescent="0.2">
      <c r="B23" s="934"/>
      <c r="C23" s="904"/>
      <c r="D23" s="65" t="s">
        <v>48</v>
      </c>
      <c r="E23" s="683">
        <v>577042.72000000009</v>
      </c>
      <c r="F23" s="684">
        <v>577042.72000000009</v>
      </c>
      <c r="G23" s="684">
        <v>0</v>
      </c>
      <c r="H23" s="714">
        <v>290547.98</v>
      </c>
    </row>
    <row r="24" spans="2:8" ht="12.75" x14ac:dyDescent="0.2">
      <c r="B24" s="885" t="s">
        <v>51</v>
      </c>
      <c r="C24" s="888" t="s">
        <v>52</v>
      </c>
      <c r="D24" s="47" t="s">
        <v>43</v>
      </c>
      <c r="E24" s="685">
        <v>60039.422370000015</v>
      </c>
      <c r="F24" s="685">
        <v>59459.3</v>
      </c>
      <c r="G24" s="679">
        <v>918.8</v>
      </c>
      <c r="H24" s="715">
        <v>17483.05</v>
      </c>
    </row>
    <row r="25" spans="2:8" ht="12.75" x14ac:dyDescent="0.2">
      <c r="B25" s="886"/>
      <c r="C25" s="889"/>
      <c r="D25" s="656" t="s">
        <v>44</v>
      </c>
      <c r="E25" s="680" t="s">
        <v>101</v>
      </c>
      <c r="F25" s="686" t="s">
        <v>101</v>
      </c>
      <c r="G25" s="665">
        <v>0</v>
      </c>
      <c r="H25" s="716" t="s">
        <v>101</v>
      </c>
    </row>
    <row r="26" spans="2:8" ht="12.75" x14ac:dyDescent="0.2">
      <c r="B26" s="886"/>
      <c r="C26" s="889"/>
      <c r="D26" s="36" t="s">
        <v>47</v>
      </c>
      <c r="E26" s="687">
        <v>71.62</v>
      </c>
      <c r="F26" s="688">
        <v>71.62</v>
      </c>
      <c r="G26" s="717">
        <v>0</v>
      </c>
      <c r="H26" s="718">
        <v>0.92</v>
      </c>
    </row>
    <row r="27" spans="2:8" ht="13.5" thickBot="1" x14ac:dyDescent="0.25">
      <c r="B27" s="886"/>
      <c r="C27" s="889"/>
      <c r="D27" s="113" t="s">
        <v>48</v>
      </c>
      <c r="E27" s="689" t="s">
        <v>101</v>
      </c>
      <c r="F27" s="690" t="s">
        <v>101</v>
      </c>
      <c r="G27" s="690">
        <v>918.8</v>
      </c>
      <c r="H27" s="719" t="s">
        <v>101</v>
      </c>
    </row>
    <row r="28" spans="2:8" ht="14.25" customHeight="1" thickTop="1" x14ac:dyDescent="0.2">
      <c r="B28" s="891" t="s">
        <v>53</v>
      </c>
      <c r="C28" s="892"/>
      <c r="D28" s="78" t="s">
        <v>43</v>
      </c>
      <c r="E28" s="691">
        <v>497668.73000000004</v>
      </c>
      <c r="F28" s="692">
        <v>497668.73000000004</v>
      </c>
      <c r="G28" s="692">
        <v>918.8</v>
      </c>
      <c r="H28" s="720">
        <v>77066.33</v>
      </c>
    </row>
    <row r="29" spans="2:8" ht="12.75" x14ac:dyDescent="0.2">
      <c r="B29" s="893"/>
      <c r="C29" s="894"/>
      <c r="D29" s="84" t="s">
        <v>44</v>
      </c>
      <c r="E29" s="666" t="s">
        <v>101</v>
      </c>
      <c r="F29" s="665" t="s">
        <v>101</v>
      </c>
      <c r="G29" s="665">
        <v>0</v>
      </c>
      <c r="H29" s="711" t="s">
        <v>101</v>
      </c>
    </row>
    <row r="30" spans="2:8" ht="12.75" x14ac:dyDescent="0.2">
      <c r="B30" s="893"/>
      <c r="C30" s="894"/>
      <c r="D30" s="84" t="s">
        <v>45</v>
      </c>
      <c r="E30" s="666">
        <v>135865.29</v>
      </c>
      <c r="F30" s="667">
        <v>135865.29</v>
      </c>
      <c r="G30" s="665">
        <v>0</v>
      </c>
      <c r="H30" s="711">
        <v>230773.94999999998</v>
      </c>
    </row>
    <row r="31" spans="2:8" ht="12.75" x14ac:dyDescent="0.2">
      <c r="B31" s="893"/>
      <c r="C31" s="894"/>
      <c r="D31" s="114" t="s">
        <v>46</v>
      </c>
      <c r="E31" s="693">
        <v>0</v>
      </c>
      <c r="F31" s="694">
        <v>0</v>
      </c>
      <c r="G31" s="667">
        <v>0</v>
      </c>
      <c r="H31" s="721">
        <v>0</v>
      </c>
    </row>
    <row r="32" spans="2:8" ht="12.75" x14ac:dyDescent="0.2">
      <c r="B32" s="893"/>
      <c r="C32" s="894"/>
      <c r="D32" s="116" t="s">
        <v>47</v>
      </c>
      <c r="E32" s="666" t="s">
        <v>101</v>
      </c>
      <c r="F32" s="667" t="s">
        <v>101</v>
      </c>
      <c r="G32" s="722">
        <v>0</v>
      </c>
      <c r="H32" s="723" t="s">
        <v>101</v>
      </c>
    </row>
    <row r="33" spans="1:8" ht="14.25" customHeight="1" thickBot="1" x14ac:dyDescent="0.25">
      <c r="B33" s="895"/>
      <c r="C33" s="896"/>
      <c r="D33" s="117" t="s">
        <v>50</v>
      </c>
      <c r="E33" s="695">
        <v>637191.26237000013</v>
      </c>
      <c r="F33" s="696">
        <v>636611.14</v>
      </c>
      <c r="G33" s="696">
        <v>918.8</v>
      </c>
      <c r="H33" s="724">
        <v>308033.45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  <row r="42" spans="1:8" x14ac:dyDescent="0.2">
      <c r="B42" s="103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zoomScaleSheetLayoutView="70" workbookViewId="0"/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282" width="1.7109375" style="103" customWidth="1"/>
    <col min="283" max="16384" width="11.42578125" style="103"/>
  </cols>
  <sheetData>
    <row r="1" spans="1:9" s="12" customFormat="1" ht="36.75" customHeight="1" x14ac:dyDescent="0.2">
      <c r="B1" s="907" t="s">
        <v>87</v>
      </c>
      <c r="C1" s="907"/>
      <c r="D1" s="907"/>
      <c r="E1" s="907"/>
      <c r="F1" s="907"/>
      <c r="G1" s="907"/>
      <c r="H1" s="907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908">
        <v>2018</v>
      </c>
      <c r="F3" s="909"/>
      <c r="G3" s="909"/>
      <c r="H3" s="910"/>
    </row>
    <row r="4" spans="1:9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9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86" t="s">
        <v>41</v>
      </c>
      <c r="C6" s="889" t="s">
        <v>42</v>
      </c>
      <c r="D6" s="20" t="s">
        <v>43</v>
      </c>
      <c r="E6" s="664">
        <v>417820.42</v>
      </c>
      <c r="F6" s="665">
        <v>417820.42</v>
      </c>
      <c r="G6" s="697">
        <v>0</v>
      </c>
      <c r="H6" s="698">
        <v>54250.65</v>
      </c>
    </row>
    <row r="7" spans="1:9" ht="12.75" x14ac:dyDescent="0.2">
      <c r="B7" s="886"/>
      <c r="C7" s="889"/>
      <c r="D7" s="26" t="s">
        <v>44</v>
      </c>
      <c r="E7" s="664">
        <v>97.22</v>
      </c>
      <c r="F7" s="665">
        <v>97.22</v>
      </c>
      <c r="G7" s="699">
        <v>0</v>
      </c>
      <c r="H7" s="700">
        <v>5.31</v>
      </c>
    </row>
    <row r="8" spans="1:9" ht="12.75" x14ac:dyDescent="0.2">
      <c r="B8" s="886"/>
      <c r="C8" s="889"/>
      <c r="D8" s="26" t="s">
        <v>45</v>
      </c>
      <c r="E8" s="664">
        <v>140411.01999999999</v>
      </c>
      <c r="F8" s="665">
        <v>140411.01999999999</v>
      </c>
      <c r="G8" s="699">
        <v>40.6</v>
      </c>
      <c r="H8" s="700">
        <v>244008.16</v>
      </c>
    </row>
    <row r="9" spans="1:9" ht="12.75" x14ac:dyDescent="0.2">
      <c r="B9" s="886"/>
      <c r="C9" s="889"/>
      <c r="D9" s="32" t="s">
        <v>46</v>
      </c>
      <c r="E9" s="666" t="s">
        <v>101</v>
      </c>
      <c r="F9" s="667" t="s">
        <v>101</v>
      </c>
      <c r="G9" s="699"/>
      <c r="H9" s="701" t="s">
        <v>101</v>
      </c>
    </row>
    <row r="10" spans="1:9" ht="12.75" x14ac:dyDescent="0.2">
      <c r="B10" s="886"/>
      <c r="C10" s="889"/>
      <c r="D10" s="36" t="s">
        <v>47</v>
      </c>
      <c r="E10" s="668" t="s">
        <v>101</v>
      </c>
      <c r="F10" s="669" t="s">
        <v>101</v>
      </c>
      <c r="G10" s="682">
        <v>0</v>
      </c>
      <c r="H10" s="702" t="s">
        <v>101</v>
      </c>
    </row>
    <row r="11" spans="1:9" ht="12.75" x14ac:dyDescent="0.2">
      <c r="B11" s="886"/>
      <c r="C11" s="904"/>
      <c r="D11" s="108" t="s">
        <v>48</v>
      </c>
      <c r="E11" s="670">
        <v>558385.27</v>
      </c>
      <c r="F11" s="671">
        <v>558385.27</v>
      </c>
      <c r="G11" s="671">
        <v>40.6</v>
      </c>
      <c r="H11" s="703">
        <v>298265.98</v>
      </c>
    </row>
    <row r="12" spans="1:9" ht="12.75" x14ac:dyDescent="0.2">
      <c r="B12" s="886"/>
      <c r="C12" s="888" t="s">
        <v>49</v>
      </c>
      <c r="D12" s="109" t="s">
        <v>43</v>
      </c>
      <c r="E12" s="672">
        <v>24297.52</v>
      </c>
      <c r="F12" s="673">
        <v>24297.52</v>
      </c>
      <c r="G12" s="704">
        <v>0</v>
      </c>
      <c r="H12" s="705">
        <v>2576.5700000000002</v>
      </c>
    </row>
    <row r="13" spans="1:9" ht="12.75" x14ac:dyDescent="0.2">
      <c r="B13" s="886"/>
      <c r="C13" s="889"/>
      <c r="D13" s="655" t="s">
        <v>44</v>
      </c>
      <c r="E13" s="674">
        <v>1148.44</v>
      </c>
      <c r="F13" s="675">
        <v>1148.44</v>
      </c>
      <c r="G13" s="675">
        <v>0</v>
      </c>
      <c r="H13" s="706">
        <v>241.31</v>
      </c>
    </row>
    <row r="14" spans="1:9" ht="12.75" x14ac:dyDescent="0.2">
      <c r="B14" s="886"/>
      <c r="C14" s="889"/>
      <c r="D14" s="655" t="s">
        <v>45</v>
      </c>
      <c r="E14" s="674">
        <v>9849.82</v>
      </c>
      <c r="F14" s="675">
        <v>9849.82</v>
      </c>
      <c r="G14" s="675">
        <v>0</v>
      </c>
      <c r="H14" s="706">
        <v>1178.52</v>
      </c>
    </row>
    <row r="15" spans="1:9" ht="12.75" x14ac:dyDescent="0.2">
      <c r="B15" s="886"/>
      <c r="C15" s="889"/>
      <c r="D15" s="110" t="s">
        <v>46</v>
      </c>
      <c r="E15" s="676" t="s">
        <v>101</v>
      </c>
      <c r="F15" s="677" t="s">
        <v>101</v>
      </c>
      <c r="G15" s="665">
        <v>0</v>
      </c>
      <c r="H15" s="707" t="s">
        <v>101</v>
      </c>
    </row>
    <row r="16" spans="1:9" ht="12.75" x14ac:dyDescent="0.2">
      <c r="B16" s="886"/>
      <c r="C16" s="889"/>
      <c r="D16" s="111" t="s">
        <v>47</v>
      </c>
      <c r="E16" s="672">
        <v>1935.94</v>
      </c>
      <c r="F16" s="678">
        <v>1935.94</v>
      </c>
      <c r="G16" s="708">
        <v>0</v>
      </c>
      <c r="H16" s="702">
        <v>8.6</v>
      </c>
    </row>
    <row r="17" spans="2:8" ht="12.75" x14ac:dyDescent="0.2">
      <c r="B17" s="886"/>
      <c r="C17" s="904"/>
      <c r="D17" s="108" t="s">
        <v>48</v>
      </c>
      <c r="E17" s="670" t="s">
        <v>101</v>
      </c>
      <c r="F17" s="671" t="s">
        <v>101</v>
      </c>
      <c r="G17" s="671">
        <v>0</v>
      </c>
      <c r="H17" s="709" t="s">
        <v>101</v>
      </c>
    </row>
    <row r="18" spans="2:8" ht="12.75" x14ac:dyDescent="0.2">
      <c r="B18" s="933"/>
      <c r="C18" s="888" t="s">
        <v>50</v>
      </c>
      <c r="D18" s="47" t="s">
        <v>43</v>
      </c>
      <c r="E18" s="672">
        <v>442117.94</v>
      </c>
      <c r="F18" s="679">
        <v>442117.94</v>
      </c>
      <c r="G18" s="679">
        <v>0.23799999999999999</v>
      </c>
      <c r="H18" s="710">
        <v>56827.22</v>
      </c>
    </row>
    <row r="19" spans="2:8" ht="12.75" x14ac:dyDescent="0.2">
      <c r="B19" s="933"/>
      <c r="C19" s="889"/>
      <c r="D19" s="26" t="s">
        <v>44</v>
      </c>
      <c r="E19" s="676">
        <v>1245.6600000000001</v>
      </c>
      <c r="F19" s="665">
        <v>1245.6600000000001</v>
      </c>
      <c r="G19" s="665">
        <v>0</v>
      </c>
      <c r="H19" s="711">
        <v>246.62</v>
      </c>
    </row>
    <row r="20" spans="2:8" ht="12.75" x14ac:dyDescent="0.2">
      <c r="B20" s="933"/>
      <c r="C20" s="889"/>
      <c r="D20" s="26" t="s">
        <v>45</v>
      </c>
      <c r="E20" s="680">
        <v>150260.84</v>
      </c>
      <c r="F20" s="677">
        <v>150260.84</v>
      </c>
      <c r="G20" s="665">
        <v>40.6</v>
      </c>
      <c r="H20" s="711">
        <v>245186.68</v>
      </c>
    </row>
    <row r="21" spans="2:8" ht="12.75" x14ac:dyDescent="0.2">
      <c r="B21" s="933"/>
      <c r="C21" s="889"/>
      <c r="D21" s="32" t="s">
        <v>46</v>
      </c>
      <c r="E21" s="680" t="s">
        <v>101</v>
      </c>
      <c r="F21" s="681" t="s">
        <v>101</v>
      </c>
      <c r="G21" s="665">
        <v>0</v>
      </c>
      <c r="H21" s="712" t="s">
        <v>101</v>
      </c>
    </row>
    <row r="22" spans="2:8" ht="12.75" x14ac:dyDescent="0.2">
      <c r="B22" s="933"/>
      <c r="C22" s="889"/>
      <c r="D22" s="36" t="s">
        <v>47</v>
      </c>
      <c r="E22" s="676" t="s">
        <v>101</v>
      </c>
      <c r="F22" s="682" t="s">
        <v>101</v>
      </c>
      <c r="G22" s="682">
        <v>0</v>
      </c>
      <c r="H22" s="713" t="s">
        <v>101</v>
      </c>
    </row>
    <row r="23" spans="2:8" ht="12.75" x14ac:dyDescent="0.2">
      <c r="B23" s="934"/>
      <c r="C23" s="904"/>
      <c r="D23" s="65" t="s">
        <v>48</v>
      </c>
      <c r="E23" s="683">
        <v>595625082.28000069</v>
      </c>
      <c r="F23" s="684">
        <v>595625082.28000069</v>
      </c>
      <c r="G23" s="684">
        <v>40.838000000000001</v>
      </c>
      <c r="H23" s="714">
        <v>302271.20500000002</v>
      </c>
    </row>
    <row r="24" spans="2:8" ht="12.75" x14ac:dyDescent="0.2">
      <c r="B24" s="885" t="s">
        <v>51</v>
      </c>
      <c r="C24" s="888" t="s">
        <v>52</v>
      </c>
      <c r="D24" s="47" t="s">
        <v>43</v>
      </c>
      <c r="E24" s="685">
        <v>56837.492529999981</v>
      </c>
      <c r="F24" s="685">
        <v>56650.043529999981</v>
      </c>
      <c r="G24" s="679">
        <v>319.87</v>
      </c>
      <c r="H24" s="715">
        <v>16671.48</v>
      </c>
    </row>
    <row r="25" spans="2:8" ht="12.75" x14ac:dyDescent="0.2">
      <c r="B25" s="886"/>
      <c r="C25" s="889"/>
      <c r="D25" s="656" t="s">
        <v>44</v>
      </c>
      <c r="E25" s="680" t="s">
        <v>101</v>
      </c>
      <c r="F25" s="686" t="s">
        <v>101</v>
      </c>
      <c r="G25" s="665">
        <v>0</v>
      </c>
      <c r="H25" s="716" t="s">
        <v>101</v>
      </c>
    </row>
    <row r="26" spans="2:8" ht="12.75" x14ac:dyDescent="0.2">
      <c r="B26" s="886"/>
      <c r="C26" s="889"/>
      <c r="D26" s="36" t="s">
        <v>47</v>
      </c>
      <c r="E26" s="687" t="s">
        <v>101</v>
      </c>
      <c r="F26" s="688" t="s">
        <v>101</v>
      </c>
      <c r="G26" s="717"/>
      <c r="H26" s="718" t="s">
        <v>101</v>
      </c>
    </row>
    <row r="27" spans="2:8" ht="13.5" thickBot="1" x14ac:dyDescent="0.25">
      <c r="B27" s="886"/>
      <c r="C27" s="889"/>
      <c r="D27" s="113" t="s">
        <v>48</v>
      </c>
      <c r="E27" s="689">
        <v>56480706.340000033</v>
      </c>
      <c r="F27" s="690">
        <v>56293257.340000033</v>
      </c>
      <c r="G27" s="690">
        <v>319.87</v>
      </c>
      <c r="H27" s="719">
        <v>16676.612000000001</v>
      </c>
    </row>
    <row r="28" spans="2:8" ht="14.25" customHeight="1" thickTop="1" x14ac:dyDescent="0.2">
      <c r="B28" s="891" t="s">
        <v>53</v>
      </c>
      <c r="C28" s="892"/>
      <c r="D28" s="78" t="s">
        <v>43</v>
      </c>
      <c r="E28" s="691">
        <v>498955.43252999999</v>
      </c>
      <c r="F28" s="692">
        <v>498767.98352999997</v>
      </c>
      <c r="G28" s="692">
        <v>319.87</v>
      </c>
      <c r="H28" s="720">
        <v>73498.7</v>
      </c>
    </row>
    <row r="29" spans="2:8" ht="12.75" x14ac:dyDescent="0.2">
      <c r="B29" s="893"/>
      <c r="C29" s="894"/>
      <c r="D29" s="84" t="s">
        <v>44</v>
      </c>
      <c r="E29" s="666" t="s">
        <v>101</v>
      </c>
      <c r="F29" s="665" t="s">
        <v>101</v>
      </c>
      <c r="G29" s="665">
        <v>0</v>
      </c>
      <c r="H29" s="711" t="s">
        <v>101</v>
      </c>
    </row>
    <row r="30" spans="2:8" ht="12.75" x14ac:dyDescent="0.2">
      <c r="B30" s="893"/>
      <c r="C30" s="894"/>
      <c r="D30" s="84" t="s">
        <v>45</v>
      </c>
      <c r="E30" s="666">
        <v>150260.84</v>
      </c>
      <c r="F30" s="667">
        <v>150260.84</v>
      </c>
      <c r="G30" s="665">
        <v>40.6</v>
      </c>
      <c r="H30" s="711">
        <v>245186.68</v>
      </c>
    </row>
    <row r="31" spans="2:8" ht="12.75" x14ac:dyDescent="0.2">
      <c r="B31" s="893"/>
      <c r="C31" s="894"/>
      <c r="D31" s="114" t="s">
        <v>46</v>
      </c>
      <c r="E31" s="693" t="s">
        <v>101</v>
      </c>
      <c r="F31" s="694" t="s">
        <v>101</v>
      </c>
      <c r="G31" s="667"/>
      <c r="H31" s="721" t="s">
        <v>101</v>
      </c>
    </row>
    <row r="32" spans="2:8" ht="12.75" x14ac:dyDescent="0.2">
      <c r="B32" s="893"/>
      <c r="C32" s="894"/>
      <c r="D32" s="116" t="s">
        <v>47</v>
      </c>
      <c r="E32" s="666" t="s">
        <v>101</v>
      </c>
      <c r="F32" s="667" t="s">
        <v>101</v>
      </c>
      <c r="G32" s="722"/>
      <c r="H32" s="723" t="s">
        <v>101</v>
      </c>
    </row>
    <row r="33" spans="1:8" ht="14.25" customHeight="1" thickBot="1" x14ac:dyDescent="0.25">
      <c r="B33" s="895"/>
      <c r="C33" s="896"/>
      <c r="D33" s="117" t="s">
        <v>50</v>
      </c>
      <c r="E33" s="695">
        <v>652605.79252999998</v>
      </c>
      <c r="F33" s="696">
        <v>652418.34352999995</v>
      </c>
      <c r="G33" s="696">
        <v>430.47</v>
      </c>
      <c r="H33" s="724">
        <v>319097.81700000004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  <row r="42" spans="1:8" x14ac:dyDescent="0.2">
      <c r="B42" s="103" t="s">
        <v>102</v>
      </c>
    </row>
  </sheetData>
  <mergeCells count="14">
    <mergeCell ref="B28:C33"/>
    <mergeCell ref="B6:B23"/>
    <mergeCell ref="C6:C11"/>
    <mergeCell ref="C12:C17"/>
    <mergeCell ref="C18:C23"/>
    <mergeCell ref="B24:B27"/>
    <mergeCell ref="C24:C27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40" workbookViewId="0"/>
  </sheetViews>
  <sheetFormatPr baseColWidth="10" defaultColWidth="11.4257812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16384" width="11.42578125" style="103"/>
  </cols>
  <sheetData>
    <row r="1" spans="1:10" s="12" customFormat="1" ht="36.75" customHeight="1" x14ac:dyDescent="0.2">
      <c r="B1" s="907" t="s">
        <v>84</v>
      </c>
      <c r="C1" s="907"/>
      <c r="D1" s="907"/>
      <c r="E1" s="907"/>
      <c r="F1" s="907"/>
      <c r="G1" s="907"/>
      <c r="H1" s="907"/>
      <c r="J1" s="100"/>
    </row>
    <row r="2" spans="1:10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</row>
    <row r="3" spans="1:10" s="15" customFormat="1" ht="22.15" customHeight="1" thickTop="1" thickBot="1" x14ac:dyDescent="0.25">
      <c r="A3" s="100"/>
      <c r="B3" s="102"/>
      <c r="C3" s="102"/>
      <c r="D3" s="102"/>
      <c r="E3" s="908">
        <v>2017</v>
      </c>
      <c r="F3" s="909"/>
      <c r="G3" s="909"/>
      <c r="H3" s="910"/>
      <c r="J3" s="100"/>
    </row>
    <row r="4" spans="1:10" ht="15.75" customHeight="1" thickTop="1" x14ac:dyDescent="0.2">
      <c r="B4" s="927" t="s">
        <v>32</v>
      </c>
      <c r="C4" s="929" t="s">
        <v>33</v>
      </c>
      <c r="D4" s="935" t="s">
        <v>34</v>
      </c>
      <c r="E4" s="899" t="s">
        <v>35</v>
      </c>
      <c r="F4" s="917"/>
      <c r="G4" s="897" t="s">
        <v>36</v>
      </c>
      <c r="H4" s="898"/>
    </row>
    <row r="5" spans="1:10" ht="89.25" customHeight="1" thickBot="1" x14ac:dyDescent="0.25">
      <c r="B5" s="928"/>
      <c r="C5" s="930"/>
      <c r="D5" s="936"/>
      <c r="E5" s="19" t="s">
        <v>50</v>
      </c>
      <c r="F5" s="17" t="s">
        <v>83</v>
      </c>
      <c r="G5" s="17" t="s">
        <v>39</v>
      </c>
      <c r="H5" s="104" t="s">
        <v>40</v>
      </c>
      <c r="I5" s="105"/>
      <c r="J5" s="106"/>
    </row>
    <row r="6" spans="1:10" ht="13.5" thickTop="1" x14ac:dyDescent="0.2">
      <c r="B6" s="886" t="s">
        <v>41</v>
      </c>
      <c r="C6" s="889" t="s">
        <v>42</v>
      </c>
      <c r="D6" s="20" t="s">
        <v>43</v>
      </c>
      <c r="E6" s="25">
        <v>366611.66</v>
      </c>
      <c r="F6" s="22">
        <v>366611.66</v>
      </c>
      <c r="G6" s="23">
        <v>14</v>
      </c>
      <c r="H6" s="24">
        <v>52144.65</v>
      </c>
      <c r="J6" s="107"/>
    </row>
    <row r="7" spans="1:10" ht="12.75" x14ac:dyDescent="0.2">
      <c r="B7" s="886"/>
      <c r="C7" s="889"/>
      <c r="D7" s="26" t="s">
        <v>44</v>
      </c>
      <c r="E7" s="25">
        <v>80.25</v>
      </c>
      <c r="F7" s="22">
        <v>80.25</v>
      </c>
      <c r="G7" s="28"/>
      <c r="H7" s="29">
        <v>4.99</v>
      </c>
    </row>
    <row r="8" spans="1:10" ht="12.75" x14ac:dyDescent="0.2">
      <c r="B8" s="886"/>
      <c r="C8" s="889"/>
      <c r="D8" s="26" t="s">
        <v>45</v>
      </c>
      <c r="E8" s="25">
        <v>136964.66</v>
      </c>
      <c r="F8" s="22">
        <v>136964.66</v>
      </c>
      <c r="G8" s="28"/>
      <c r="H8" s="29">
        <v>243172.11</v>
      </c>
    </row>
    <row r="9" spans="1:10" ht="12.75" x14ac:dyDescent="0.2">
      <c r="B9" s="886"/>
      <c r="C9" s="889"/>
      <c r="D9" s="32" t="s">
        <v>46</v>
      </c>
      <c r="E9" s="35">
        <v>23.2</v>
      </c>
      <c r="F9" s="33">
        <v>23.2</v>
      </c>
      <c r="G9" s="28"/>
      <c r="H9" s="34">
        <v>0.24</v>
      </c>
    </row>
    <row r="10" spans="1:10" ht="12.75" x14ac:dyDescent="0.2">
      <c r="B10" s="886"/>
      <c r="C10" s="889"/>
      <c r="D10" s="36" t="s">
        <v>47</v>
      </c>
      <c r="E10" s="40">
        <v>1495.48</v>
      </c>
      <c r="F10" s="38">
        <v>1495.48</v>
      </c>
      <c r="G10" s="39"/>
      <c r="H10" s="41">
        <v>3.52</v>
      </c>
    </row>
    <row r="11" spans="1:10" ht="12.75" x14ac:dyDescent="0.2">
      <c r="B11" s="886"/>
      <c r="C11" s="904"/>
      <c r="D11" s="108" t="s">
        <v>48</v>
      </c>
      <c r="E11" s="44">
        <v>505175.24999999994</v>
      </c>
      <c r="F11" s="45">
        <v>505175.24999999994</v>
      </c>
      <c r="G11" s="45">
        <v>14</v>
      </c>
      <c r="H11" s="46">
        <v>295325.51</v>
      </c>
    </row>
    <row r="12" spans="1:10" ht="12.75" x14ac:dyDescent="0.2">
      <c r="B12" s="886"/>
      <c r="C12" s="888" t="s">
        <v>49</v>
      </c>
      <c r="D12" s="109" t="s">
        <v>43</v>
      </c>
      <c r="E12" s="37">
        <v>9840.14</v>
      </c>
      <c r="F12" s="48">
        <v>9840.14</v>
      </c>
      <c r="G12" s="49"/>
      <c r="H12" s="50">
        <v>1201.06</v>
      </c>
    </row>
    <row r="13" spans="1:10" ht="12.75" x14ac:dyDescent="0.2">
      <c r="B13" s="886"/>
      <c r="C13" s="889"/>
      <c r="D13" s="655" t="s">
        <v>44</v>
      </c>
      <c r="E13" s="88">
        <v>881.01</v>
      </c>
      <c r="F13" s="657">
        <v>881.01</v>
      </c>
      <c r="G13" s="657"/>
      <c r="H13" s="658">
        <v>187.72</v>
      </c>
    </row>
    <row r="14" spans="1:10" ht="12.75" x14ac:dyDescent="0.2">
      <c r="B14" s="886"/>
      <c r="C14" s="889"/>
      <c r="D14" s="655" t="s">
        <v>45</v>
      </c>
      <c r="E14" s="88">
        <v>9674.41</v>
      </c>
      <c r="F14" s="657">
        <v>9674.41</v>
      </c>
      <c r="G14" s="657"/>
      <c r="H14" s="658">
        <v>1061.05</v>
      </c>
    </row>
    <row r="15" spans="1:10" ht="12.75" x14ac:dyDescent="0.2">
      <c r="B15" s="886"/>
      <c r="C15" s="889"/>
      <c r="D15" s="110" t="s">
        <v>46</v>
      </c>
      <c r="E15" s="27">
        <v>0</v>
      </c>
      <c r="F15" s="51"/>
      <c r="G15" s="22"/>
      <c r="H15" s="52"/>
    </row>
    <row r="16" spans="1:10" ht="12.75" x14ac:dyDescent="0.2">
      <c r="B16" s="886"/>
      <c r="C16" s="889"/>
      <c r="D16" s="111" t="s">
        <v>47</v>
      </c>
      <c r="E16" s="37">
        <v>0</v>
      </c>
      <c r="F16" s="53"/>
      <c r="G16" s="54"/>
      <c r="H16" s="41">
        <v>5.0199999999999996</v>
      </c>
    </row>
    <row r="17" spans="2:10" ht="12.75" x14ac:dyDescent="0.2">
      <c r="B17" s="886"/>
      <c r="C17" s="904"/>
      <c r="D17" s="108" t="s">
        <v>48</v>
      </c>
      <c r="E17" s="44">
        <v>20395.559999999998</v>
      </c>
      <c r="F17" s="45">
        <v>20395.559999999998</v>
      </c>
      <c r="G17" s="45">
        <v>0</v>
      </c>
      <c r="H17" s="55">
        <v>2454.85</v>
      </c>
    </row>
    <row r="18" spans="2:10" ht="12.75" x14ac:dyDescent="0.2">
      <c r="B18" s="933"/>
      <c r="C18" s="888" t="s">
        <v>50</v>
      </c>
      <c r="D18" s="47" t="s">
        <v>43</v>
      </c>
      <c r="E18" s="37">
        <v>376451.8</v>
      </c>
      <c r="F18" s="57">
        <v>376451.8</v>
      </c>
      <c r="G18" s="57">
        <v>14</v>
      </c>
      <c r="H18" s="58">
        <v>53345.71</v>
      </c>
    </row>
    <row r="19" spans="2:10" ht="12.75" x14ac:dyDescent="0.2">
      <c r="B19" s="933"/>
      <c r="C19" s="889"/>
      <c r="D19" s="26" t="s">
        <v>44</v>
      </c>
      <c r="E19" s="27">
        <v>961.26</v>
      </c>
      <c r="F19" s="22">
        <v>961.26</v>
      </c>
      <c r="G19" s="22">
        <v>0</v>
      </c>
      <c r="H19" s="60">
        <v>192.71</v>
      </c>
    </row>
    <row r="20" spans="2:10" ht="12.75" x14ac:dyDescent="0.2">
      <c r="B20" s="933"/>
      <c r="C20" s="889"/>
      <c r="D20" s="26" t="s">
        <v>45</v>
      </c>
      <c r="E20" s="185">
        <v>146639.07</v>
      </c>
      <c r="F20" s="51">
        <v>146639.07</v>
      </c>
      <c r="G20" s="22">
        <v>0</v>
      </c>
      <c r="H20" s="60">
        <v>244233.15999999997</v>
      </c>
    </row>
    <row r="21" spans="2:10" ht="12.75" x14ac:dyDescent="0.2">
      <c r="B21" s="933"/>
      <c r="C21" s="889"/>
      <c r="D21" s="32" t="s">
        <v>46</v>
      </c>
      <c r="E21" s="185">
        <v>23.2</v>
      </c>
      <c r="F21" s="61">
        <v>23.2</v>
      </c>
      <c r="G21" s="22">
        <v>0</v>
      </c>
      <c r="H21" s="62">
        <v>0.24</v>
      </c>
    </row>
    <row r="22" spans="2:10" ht="12.75" x14ac:dyDescent="0.2">
      <c r="B22" s="933"/>
      <c r="C22" s="889"/>
      <c r="D22" s="36" t="s">
        <v>47</v>
      </c>
      <c r="E22" s="27">
        <v>1495.48</v>
      </c>
      <c r="F22" s="39">
        <v>1495.48</v>
      </c>
      <c r="G22" s="39">
        <v>0</v>
      </c>
      <c r="H22" s="64">
        <v>8.5399999999999991</v>
      </c>
    </row>
    <row r="23" spans="2:10" ht="12.75" x14ac:dyDescent="0.2">
      <c r="B23" s="934"/>
      <c r="C23" s="904"/>
      <c r="D23" s="65" t="s">
        <v>48</v>
      </c>
      <c r="E23" s="69">
        <v>525570.81000000006</v>
      </c>
      <c r="F23" s="67">
        <v>525570.81000000006</v>
      </c>
      <c r="G23" s="67">
        <v>14</v>
      </c>
      <c r="H23" s="68">
        <v>297780.35999999993</v>
      </c>
      <c r="J23" s="112"/>
    </row>
    <row r="24" spans="2:10" ht="12.75" x14ac:dyDescent="0.2">
      <c r="B24" s="885" t="s">
        <v>51</v>
      </c>
      <c r="C24" s="888" t="s">
        <v>52</v>
      </c>
      <c r="D24" s="47" t="s">
        <v>43</v>
      </c>
      <c r="E24" s="71">
        <v>54684.45</v>
      </c>
      <c r="F24" s="71">
        <v>54465.53</v>
      </c>
      <c r="G24" s="57">
        <v>367.63099999999997</v>
      </c>
      <c r="H24" s="73">
        <v>17351.310000000001</v>
      </c>
    </row>
    <row r="25" spans="2:10" ht="12.75" x14ac:dyDescent="0.2">
      <c r="B25" s="886"/>
      <c r="C25" s="889"/>
      <c r="D25" s="656" t="s">
        <v>44</v>
      </c>
      <c r="E25" s="185">
        <v>150</v>
      </c>
      <c r="F25" s="127">
        <v>150</v>
      </c>
      <c r="G25" s="22"/>
      <c r="H25" s="659">
        <v>6</v>
      </c>
    </row>
    <row r="26" spans="2:10" ht="12.75" x14ac:dyDescent="0.2">
      <c r="B26" s="886"/>
      <c r="C26" s="889"/>
      <c r="D26" s="36" t="s">
        <v>47</v>
      </c>
      <c r="E26" s="202">
        <v>10.48</v>
      </c>
      <c r="F26" s="660">
        <v>10.48</v>
      </c>
      <c r="G26" s="661"/>
      <c r="H26" s="662">
        <v>7.0000000000000007E-2</v>
      </c>
    </row>
    <row r="27" spans="2:10" ht="13.5" thickBot="1" x14ac:dyDescent="0.25">
      <c r="B27" s="886"/>
      <c r="C27" s="889"/>
      <c r="D27" s="113" t="s">
        <v>48</v>
      </c>
      <c r="E27" s="75">
        <v>54844.93</v>
      </c>
      <c r="F27" s="76">
        <v>54626.01</v>
      </c>
      <c r="G27" s="76">
        <v>367.63099999999997</v>
      </c>
      <c r="H27" s="77">
        <v>17357.38</v>
      </c>
    </row>
    <row r="28" spans="2:10" ht="14.25" customHeight="1" thickTop="1" x14ac:dyDescent="0.2">
      <c r="B28" s="891" t="s">
        <v>53</v>
      </c>
      <c r="C28" s="892"/>
      <c r="D28" s="78" t="s">
        <v>43</v>
      </c>
      <c r="E28" s="83">
        <v>431136.25</v>
      </c>
      <c r="F28" s="80">
        <v>430917.32999999996</v>
      </c>
      <c r="G28" s="80">
        <v>381.63099999999997</v>
      </c>
      <c r="H28" s="81">
        <v>70697.02</v>
      </c>
    </row>
    <row r="29" spans="2:10" ht="12.75" x14ac:dyDescent="0.2">
      <c r="B29" s="893"/>
      <c r="C29" s="894"/>
      <c r="D29" s="84" t="s">
        <v>44</v>
      </c>
      <c r="E29" s="35">
        <v>1111.26</v>
      </c>
      <c r="F29" s="22">
        <v>1111.26</v>
      </c>
      <c r="G29" s="22"/>
      <c r="H29" s="60">
        <v>198.71</v>
      </c>
    </row>
    <row r="30" spans="2:10" ht="12.75" x14ac:dyDescent="0.2">
      <c r="B30" s="893"/>
      <c r="C30" s="894"/>
      <c r="D30" s="84" t="s">
        <v>45</v>
      </c>
      <c r="E30" s="35">
        <v>146639.07</v>
      </c>
      <c r="F30" s="33">
        <v>146639.07</v>
      </c>
      <c r="G30" s="22"/>
      <c r="H30" s="60">
        <v>244233.15999999997</v>
      </c>
    </row>
    <row r="31" spans="2:10" ht="12.75" x14ac:dyDescent="0.2">
      <c r="B31" s="893"/>
      <c r="C31" s="894"/>
      <c r="D31" s="114" t="s">
        <v>46</v>
      </c>
      <c r="E31" s="115">
        <v>23.2</v>
      </c>
      <c r="F31" s="85">
        <v>23.2</v>
      </c>
      <c r="G31" s="33"/>
      <c r="H31" s="86">
        <v>0.24</v>
      </c>
    </row>
    <row r="32" spans="2:10" ht="12.75" x14ac:dyDescent="0.2">
      <c r="B32" s="893"/>
      <c r="C32" s="894"/>
      <c r="D32" s="116" t="s">
        <v>47</v>
      </c>
      <c r="E32" s="35">
        <v>1505.96</v>
      </c>
      <c r="F32" s="33">
        <v>1505.96</v>
      </c>
      <c r="G32" s="90"/>
      <c r="H32" s="91">
        <v>8.61</v>
      </c>
    </row>
    <row r="33" spans="1:10" ht="14.25" customHeight="1" thickBot="1" x14ac:dyDescent="0.25">
      <c r="B33" s="895"/>
      <c r="C33" s="896"/>
      <c r="D33" s="117" t="s">
        <v>50</v>
      </c>
      <c r="E33" s="118">
        <v>580415.74</v>
      </c>
      <c r="F33" s="94">
        <v>580196.81999999983</v>
      </c>
      <c r="G33" s="94">
        <v>381.63099999999997</v>
      </c>
      <c r="H33" s="95">
        <v>315137.74</v>
      </c>
    </row>
    <row r="34" spans="1:10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10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10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  <c r="J36" s="103"/>
    </row>
    <row r="37" spans="1:10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  <c r="J37" s="103"/>
    </row>
    <row r="38" spans="1:10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  <c r="J38" s="103"/>
    </row>
    <row r="39" spans="1:10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  <c r="J39" s="103"/>
    </row>
    <row r="40" spans="1:10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  <c r="J40" s="103"/>
    </row>
    <row r="41" spans="1:10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  <c r="J41" s="103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34</vt:i4>
      </vt:variant>
    </vt:vector>
  </HeadingPairs>
  <TitlesOfParts>
    <vt:vector size="58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'2021-2023'!Área_de_impresión</vt:lpstr>
      <vt:lpstr>'2022'!Área_de_impresión</vt:lpstr>
      <vt:lpstr>'2023'!Área_de_impresión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2025-05-29T06:10:26Z</dcterms:modified>
</cp:coreProperties>
</file>